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0515" windowHeight="8265"/>
  </bookViews>
  <sheets>
    <sheet name="Procurement Projections" sheetId="1" r:id="rId1"/>
    <sheet name="Top Page FY 2020-21" sheetId="2" r:id="rId2"/>
    <sheet name="FY 2021-22" sheetId="3" r:id="rId3"/>
    <sheet name="FY 2022-23" sheetId="4" r:id="rId4"/>
    <sheet name="FY 2023-24" sheetId="5" r:id="rId5"/>
  </sheets>
  <calcPr calcId="125725" concurrentCalc="0"/>
</workbook>
</file>

<file path=xl/calcChain.xml><?xml version="1.0" encoding="utf-8"?>
<calcChain xmlns="http://schemas.openxmlformats.org/spreadsheetml/2006/main">
  <c r="F134" i="3"/>
  <c r="E138" i="2"/>
  <c r="Q137" i="5"/>
  <c r="P137"/>
  <c r="O137"/>
  <c r="Q135"/>
  <c r="P135"/>
  <c r="O135"/>
  <c r="N134"/>
  <c r="Q134"/>
  <c r="P134"/>
  <c r="P131"/>
  <c r="Q131"/>
  <c r="R131"/>
  <c r="S131"/>
  <c r="P130"/>
  <c r="Q130"/>
  <c r="R130"/>
  <c r="S130"/>
  <c r="P129"/>
  <c r="Q129"/>
  <c r="R129"/>
  <c r="S129"/>
  <c r="P128"/>
  <c r="Q128"/>
  <c r="R128"/>
  <c r="S128"/>
  <c r="P127"/>
  <c r="Q127"/>
  <c r="R127"/>
  <c r="S127"/>
  <c r="P126"/>
  <c r="Q126"/>
  <c r="R126"/>
  <c r="S126"/>
  <c r="P125"/>
  <c r="Q125"/>
  <c r="R125"/>
  <c r="S125"/>
  <c r="O123"/>
  <c r="S123"/>
  <c r="R123"/>
  <c r="Q123"/>
  <c r="P123"/>
  <c r="H123"/>
  <c r="G123"/>
  <c r="F123"/>
  <c r="E123"/>
  <c r="O122"/>
  <c r="S122"/>
  <c r="R122"/>
  <c r="Q122"/>
  <c r="P122"/>
  <c r="H122"/>
  <c r="G122"/>
  <c r="F122"/>
  <c r="E122"/>
  <c r="O121"/>
  <c r="S121"/>
  <c r="R121"/>
  <c r="Q121"/>
  <c r="P121"/>
  <c r="H121"/>
  <c r="G121"/>
  <c r="F121"/>
  <c r="E121"/>
  <c r="O119"/>
  <c r="S119"/>
  <c r="R119"/>
  <c r="Q119"/>
  <c r="P119"/>
  <c r="H119"/>
  <c r="G119"/>
  <c r="F119"/>
  <c r="E119"/>
  <c r="O118"/>
  <c r="S118"/>
  <c r="R118"/>
  <c r="Q118"/>
  <c r="P118"/>
  <c r="H118"/>
  <c r="G118"/>
  <c r="F118"/>
  <c r="E118"/>
  <c r="O117"/>
  <c r="S117"/>
  <c r="R117"/>
  <c r="Q117"/>
  <c r="P117"/>
  <c r="H117"/>
  <c r="G117"/>
  <c r="F117"/>
  <c r="E117"/>
  <c r="O115"/>
  <c r="S115"/>
  <c r="R115"/>
  <c r="Q115"/>
  <c r="P115"/>
  <c r="H115"/>
  <c r="G115"/>
  <c r="F115"/>
  <c r="E115"/>
  <c r="O114"/>
  <c r="S114"/>
  <c r="R114"/>
  <c r="Q114"/>
  <c r="P114"/>
  <c r="H114"/>
  <c r="G114"/>
  <c r="F114"/>
  <c r="E114"/>
  <c r="O113"/>
  <c r="S113"/>
  <c r="R113"/>
  <c r="Q113"/>
  <c r="P113"/>
  <c r="H113"/>
  <c r="G113"/>
  <c r="F113"/>
  <c r="E113"/>
  <c r="O110"/>
  <c r="S110"/>
  <c r="R110"/>
  <c r="Q110"/>
  <c r="P110"/>
  <c r="H110"/>
  <c r="G110"/>
  <c r="F110"/>
  <c r="E110"/>
  <c r="O109"/>
  <c r="S109"/>
  <c r="R109"/>
  <c r="Q109"/>
  <c r="P109"/>
  <c r="H109"/>
  <c r="G109"/>
  <c r="F109"/>
  <c r="E109"/>
  <c r="O108"/>
  <c r="S108"/>
  <c r="R108"/>
  <c r="Q108"/>
  <c r="P108"/>
  <c r="H108"/>
  <c r="G108"/>
  <c r="F108"/>
  <c r="E108"/>
  <c r="O106"/>
  <c r="S106"/>
  <c r="R106"/>
  <c r="Q106"/>
  <c r="P106"/>
  <c r="H106"/>
  <c r="G106"/>
  <c r="F106"/>
  <c r="E106"/>
  <c r="O105"/>
  <c r="S105"/>
  <c r="R105"/>
  <c r="Q105"/>
  <c r="P105"/>
  <c r="H105"/>
  <c r="G105"/>
  <c r="F105"/>
  <c r="E105"/>
  <c r="O104"/>
  <c r="S104"/>
  <c r="R104"/>
  <c r="Q104"/>
  <c r="P104"/>
  <c r="H104"/>
  <c r="G104"/>
  <c r="F104"/>
  <c r="E104"/>
  <c r="O102"/>
  <c r="S102"/>
  <c r="R102"/>
  <c r="Q102"/>
  <c r="P102"/>
  <c r="H102"/>
  <c r="G102"/>
  <c r="F102"/>
  <c r="E102"/>
  <c r="O101"/>
  <c r="S101"/>
  <c r="R101"/>
  <c r="Q101"/>
  <c r="P101"/>
  <c r="H101"/>
  <c r="G101"/>
  <c r="F101"/>
  <c r="E101"/>
  <c r="O100"/>
  <c r="S100"/>
  <c r="R100"/>
  <c r="Q100"/>
  <c r="P100"/>
  <c r="H100"/>
  <c r="G100"/>
  <c r="F100"/>
  <c r="E100"/>
  <c r="N96"/>
  <c r="H96"/>
  <c r="E96"/>
  <c r="S95"/>
  <c r="R95"/>
  <c r="Q95"/>
  <c r="P95"/>
  <c r="N95"/>
  <c r="H95"/>
  <c r="G95"/>
  <c r="F95"/>
  <c r="E95"/>
  <c r="S94"/>
  <c r="R94"/>
  <c r="Q94"/>
  <c r="P94"/>
  <c r="N94"/>
  <c r="H94"/>
  <c r="G94"/>
  <c r="F94"/>
  <c r="E94"/>
  <c r="S93"/>
  <c r="R93"/>
  <c r="Q93"/>
  <c r="P93"/>
  <c r="H93"/>
  <c r="G93"/>
  <c r="F93"/>
  <c r="E93"/>
  <c r="S92"/>
  <c r="R92"/>
  <c r="Q92"/>
  <c r="P92"/>
  <c r="H92"/>
  <c r="G92"/>
  <c r="F92"/>
  <c r="E92"/>
  <c r="S91"/>
  <c r="R91"/>
  <c r="Q91"/>
  <c r="P91"/>
  <c r="N91"/>
  <c r="H91"/>
  <c r="G91"/>
  <c r="F91"/>
  <c r="E91"/>
  <c r="S90"/>
  <c r="R90"/>
  <c r="Q90"/>
  <c r="P90"/>
  <c r="H90"/>
  <c r="G90"/>
  <c r="F90"/>
  <c r="E90"/>
  <c r="S89"/>
  <c r="R89"/>
  <c r="Q89"/>
  <c r="P89"/>
  <c r="N89"/>
  <c r="H89"/>
  <c r="G89"/>
  <c r="F89"/>
  <c r="E89"/>
  <c r="S88"/>
  <c r="R88"/>
  <c r="Q88"/>
  <c r="P88"/>
  <c r="N88"/>
  <c r="H88"/>
  <c r="G88"/>
  <c r="F88"/>
  <c r="E88"/>
  <c r="S87"/>
  <c r="R87"/>
  <c r="Q87"/>
  <c r="P87"/>
  <c r="H87"/>
  <c r="G87"/>
  <c r="F87"/>
  <c r="E87"/>
  <c r="S86"/>
  <c r="R86"/>
  <c r="Q86"/>
  <c r="P86"/>
  <c r="H86"/>
  <c r="G86"/>
  <c r="F86"/>
  <c r="E86"/>
  <c r="S85"/>
  <c r="R85"/>
  <c r="Q85"/>
  <c r="P85"/>
  <c r="H85"/>
  <c r="G85"/>
  <c r="F85"/>
  <c r="E85"/>
  <c r="S84"/>
  <c r="R84"/>
  <c r="Q84"/>
  <c r="P84"/>
  <c r="H84"/>
  <c r="G84"/>
  <c r="F84"/>
  <c r="E84"/>
  <c r="S83"/>
  <c r="R83"/>
  <c r="Q83"/>
  <c r="P83"/>
  <c r="H83"/>
  <c r="G83"/>
  <c r="F83"/>
  <c r="E83"/>
  <c r="S82"/>
  <c r="R82"/>
  <c r="Q82"/>
  <c r="P82"/>
  <c r="H82"/>
  <c r="G82"/>
  <c r="F82"/>
  <c r="E82"/>
  <c r="S81"/>
  <c r="R81"/>
  <c r="Q81"/>
  <c r="P81"/>
  <c r="H81"/>
  <c r="G81"/>
  <c r="F81"/>
  <c r="E81"/>
  <c r="S80"/>
  <c r="R80"/>
  <c r="Q80"/>
  <c r="P80"/>
  <c r="H80"/>
  <c r="G80"/>
  <c r="F80"/>
  <c r="E80"/>
  <c r="S79"/>
  <c r="R79"/>
  <c r="Q79"/>
  <c r="P79"/>
  <c r="H79"/>
  <c r="G79"/>
  <c r="F79"/>
  <c r="E79"/>
  <c r="S78"/>
  <c r="R78"/>
  <c r="Q78"/>
  <c r="P78"/>
  <c r="H78"/>
  <c r="G78"/>
  <c r="F78"/>
  <c r="E78"/>
  <c r="S77"/>
  <c r="R77"/>
  <c r="Q77"/>
  <c r="P77"/>
  <c r="H77"/>
  <c r="G77"/>
  <c r="F77"/>
  <c r="E77"/>
  <c r="S76"/>
  <c r="R76"/>
  <c r="Q76"/>
  <c r="P76"/>
  <c r="H76"/>
  <c r="G76"/>
  <c r="F76"/>
  <c r="E76"/>
  <c r="S75"/>
  <c r="R75"/>
  <c r="Q75"/>
  <c r="P75"/>
  <c r="H75"/>
  <c r="G75"/>
  <c r="F75"/>
  <c r="E75"/>
  <c r="S74"/>
  <c r="R74"/>
  <c r="Q74"/>
  <c r="P74"/>
  <c r="H74"/>
  <c r="G74"/>
  <c r="F74"/>
  <c r="E74"/>
  <c r="S73"/>
  <c r="R73"/>
  <c r="Q73"/>
  <c r="P73"/>
  <c r="H73"/>
  <c r="G73"/>
  <c r="F73"/>
  <c r="E73"/>
  <c r="S72"/>
  <c r="R72"/>
  <c r="Q72"/>
  <c r="P72"/>
  <c r="H72"/>
  <c r="G72"/>
  <c r="F72"/>
  <c r="E72"/>
  <c r="S71"/>
  <c r="R71"/>
  <c r="Q71"/>
  <c r="P71"/>
  <c r="N71"/>
  <c r="H71"/>
  <c r="G71"/>
  <c r="F71"/>
  <c r="E71"/>
  <c r="S70"/>
  <c r="R70"/>
  <c r="Q70"/>
  <c r="P70"/>
  <c r="H70"/>
  <c r="G70"/>
  <c r="F70"/>
  <c r="E70"/>
  <c r="S69"/>
  <c r="R69"/>
  <c r="Q69"/>
  <c r="P69"/>
  <c r="N69"/>
  <c r="H69"/>
  <c r="G69"/>
  <c r="F69"/>
  <c r="E69"/>
  <c r="S68"/>
  <c r="R68"/>
  <c r="Q68"/>
  <c r="P68"/>
  <c r="N68"/>
  <c r="H68"/>
  <c r="G68"/>
  <c r="F68"/>
  <c r="E68"/>
  <c r="O66"/>
  <c r="S66"/>
  <c r="R66"/>
  <c r="Q66"/>
  <c r="P66"/>
  <c r="H66"/>
  <c r="G66"/>
  <c r="F66"/>
  <c r="E66"/>
  <c r="O65"/>
  <c r="S65"/>
  <c r="R65"/>
  <c r="Q65"/>
  <c r="P65"/>
  <c r="H65"/>
  <c r="G65"/>
  <c r="F65"/>
  <c r="E65"/>
  <c r="S63"/>
  <c r="R63"/>
  <c r="Q63"/>
  <c r="P63"/>
  <c r="H63"/>
  <c r="G63"/>
  <c r="F63"/>
  <c r="E63"/>
  <c r="S62"/>
  <c r="R62"/>
  <c r="Q62"/>
  <c r="P62"/>
  <c r="J62"/>
  <c r="D62"/>
  <c r="H62"/>
  <c r="G62"/>
  <c r="F62"/>
  <c r="E62"/>
  <c r="S61"/>
  <c r="R61"/>
  <c r="Q61"/>
  <c r="P61"/>
  <c r="H61"/>
  <c r="G61"/>
  <c r="F61"/>
  <c r="E61"/>
  <c r="S60"/>
  <c r="R60"/>
  <c r="Q60"/>
  <c r="P60"/>
  <c r="H60"/>
  <c r="G60"/>
  <c r="F60"/>
  <c r="E60"/>
  <c r="S59"/>
  <c r="R59"/>
  <c r="Q59"/>
  <c r="P59"/>
  <c r="H59"/>
  <c r="G59"/>
  <c r="F59"/>
  <c r="E59"/>
  <c r="S58"/>
  <c r="R58"/>
  <c r="Q58"/>
  <c r="P58"/>
  <c r="H58"/>
  <c r="G58"/>
  <c r="F58"/>
  <c r="E58"/>
  <c r="S57"/>
  <c r="R57"/>
  <c r="Q57"/>
  <c r="P57"/>
  <c r="H57"/>
  <c r="G57"/>
  <c r="F57"/>
  <c r="E57"/>
  <c r="Q56"/>
  <c r="H56"/>
  <c r="E56"/>
  <c r="S55"/>
  <c r="R55"/>
  <c r="Q55"/>
  <c r="P55"/>
  <c r="H55"/>
  <c r="G55"/>
  <c r="F55"/>
  <c r="E55"/>
  <c r="S54"/>
  <c r="R54"/>
  <c r="Q54"/>
  <c r="P54"/>
  <c r="H54"/>
  <c r="G54"/>
  <c r="F54"/>
  <c r="E54"/>
  <c r="S53"/>
  <c r="R53"/>
  <c r="Q53"/>
  <c r="P53"/>
  <c r="H53"/>
  <c r="G53"/>
  <c r="F53"/>
  <c r="E53"/>
  <c r="S52"/>
  <c r="R52"/>
  <c r="Q52"/>
  <c r="P52"/>
  <c r="J52"/>
  <c r="D52"/>
  <c r="H52"/>
  <c r="G52"/>
  <c r="F52"/>
  <c r="E52"/>
  <c r="S51"/>
  <c r="R51"/>
  <c r="Q51"/>
  <c r="P51"/>
  <c r="J51"/>
  <c r="D51"/>
  <c r="H51"/>
  <c r="G51"/>
  <c r="F51"/>
  <c r="E51"/>
  <c r="Q50"/>
  <c r="H50"/>
  <c r="E50"/>
  <c r="S49"/>
  <c r="R49"/>
  <c r="Q49"/>
  <c r="P49"/>
  <c r="H49"/>
  <c r="G49"/>
  <c r="F49"/>
  <c r="E49"/>
  <c r="S48"/>
  <c r="R48"/>
  <c r="Q48"/>
  <c r="P48"/>
  <c r="H48"/>
  <c r="G48"/>
  <c r="F48"/>
  <c r="E48"/>
  <c r="M46"/>
  <c r="L46"/>
  <c r="N46"/>
  <c r="O46"/>
  <c r="S46"/>
  <c r="R46"/>
  <c r="Q46"/>
  <c r="P46"/>
  <c r="K46"/>
  <c r="H46"/>
  <c r="G46"/>
  <c r="F46"/>
  <c r="E46"/>
  <c r="N45"/>
  <c r="O45"/>
  <c r="S45"/>
  <c r="R45"/>
  <c r="Q45"/>
  <c r="P45"/>
  <c r="K45"/>
  <c r="H45"/>
  <c r="G45"/>
  <c r="F45"/>
  <c r="E45"/>
  <c r="N44"/>
  <c r="O44"/>
  <c r="S44"/>
  <c r="R44"/>
  <c r="Q44"/>
  <c r="P44"/>
  <c r="K44"/>
  <c r="H44"/>
  <c r="G44"/>
  <c r="F44"/>
  <c r="E44"/>
  <c r="M43"/>
  <c r="N43"/>
  <c r="O43"/>
  <c r="S43"/>
  <c r="R43"/>
  <c r="Q43"/>
  <c r="P43"/>
  <c r="K43"/>
  <c r="H43"/>
  <c r="G43"/>
  <c r="F43"/>
  <c r="E43"/>
  <c r="N42"/>
  <c r="O42"/>
  <c r="S42"/>
  <c r="R42"/>
  <c r="Q42"/>
  <c r="P42"/>
  <c r="K42"/>
  <c r="H42"/>
  <c r="G42"/>
  <c r="F42"/>
  <c r="E42"/>
  <c r="N41"/>
  <c r="O41"/>
  <c r="S41"/>
  <c r="R41"/>
  <c r="Q41"/>
  <c r="P41"/>
  <c r="K41"/>
  <c r="H41"/>
  <c r="G41"/>
  <c r="F41"/>
  <c r="E41"/>
  <c r="M40"/>
  <c r="N40"/>
  <c r="O40"/>
  <c r="S40"/>
  <c r="R40"/>
  <c r="Q40"/>
  <c r="P40"/>
  <c r="K40"/>
  <c r="H40"/>
  <c r="G40"/>
  <c r="F40"/>
  <c r="E40"/>
  <c r="M39"/>
  <c r="L39"/>
  <c r="N39"/>
  <c r="O39"/>
  <c r="S39"/>
  <c r="R39"/>
  <c r="Q39"/>
  <c r="P39"/>
  <c r="K39"/>
  <c r="H39"/>
  <c r="G39"/>
  <c r="F39"/>
  <c r="E39"/>
  <c r="N38"/>
  <c r="O38"/>
  <c r="S38"/>
  <c r="R38"/>
  <c r="Q38"/>
  <c r="P38"/>
  <c r="K38"/>
  <c r="H38"/>
  <c r="G38"/>
  <c r="F38"/>
  <c r="E38"/>
  <c r="M37"/>
  <c r="N37"/>
  <c r="O37"/>
  <c r="S37"/>
  <c r="R37"/>
  <c r="Q37"/>
  <c r="P37"/>
  <c r="K37"/>
  <c r="H37"/>
  <c r="G37"/>
  <c r="F37"/>
  <c r="E37"/>
  <c r="M36"/>
  <c r="L36"/>
  <c r="N36"/>
  <c r="O36"/>
  <c r="S36"/>
  <c r="R36"/>
  <c r="Q36"/>
  <c r="P36"/>
  <c r="K36"/>
  <c r="H36"/>
  <c r="G36"/>
  <c r="F36"/>
  <c r="E36"/>
  <c r="M35"/>
  <c r="L35"/>
  <c r="N35"/>
  <c r="O35"/>
  <c r="S35"/>
  <c r="R35"/>
  <c r="Q35"/>
  <c r="P35"/>
  <c r="K35"/>
  <c r="H35"/>
  <c r="G35"/>
  <c r="F35"/>
  <c r="E35"/>
  <c r="M34"/>
  <c r="L34"/>
  <c r="N34"/>
  <c r="O34"/>
  <c r="S34"/>
  <c r="R34"/>
  <c r="Q34"/>
  <c r="P34"/>
  <c r="K34"/>
  <c r="H34"/>
  <c r="G34"/>
  <c r="F34"/>
  <c r="E34"/>
  <c r="N33"/>
  <c r="O33"/>
  <c r="S33"/>
  <c r="R33"/>
  <c r="Q33"/>
  <c r="P33"/>
  <c r="K33"/>
  <c r="H33"/>
  <c r="G33"/>
  <c r="F33"/>
  <c r="E33"/>
  <c r="M32"/>
  <c r="L32"/>
  <c r="N32"/>
  <c r="O32"/>
  <c r="S32"/>
  <c r="R32"/>
  <c r="Q32"/>
  <c r="P32"/>
  <c r="K32"/>
  <c r="H32"/>
  <c r="G32"/>
  <c r="F32"/>
  <c r="E32"/>
  <c r="N31"/>
  <c r="O31"/>
  <c r="S31"/>
  <c r="R31"/>
  <c r="Q31"/>
  <c r="P31"/>
  <c r="K31"/>
  <c r="H31"/>
  <c r="G31"/>
  <c r="F31"/>
  <c r="E31"/>
  <c r="N30"/>
  <c r="O30"/>
  <c r="S30"/>
  <c r="R30"/>
  <c r="Q30"/>
  <c r="P30"/>
  <c r="K30"/>
  <c r="H30"/>
  <c r="G30"/>
  <c r="F30"/>
  <c r="E30"/>
  <c r="N29"/>
  <c r="O29"/>
  <c r="S29"/>
  <c r="R29"/>
  <c r="Q29"/>
  <c r="P29"/>
  <c r="K29"/>
  <c r="H29"/>
  <c r="G29"/>
  <c r="F29"/>
  <c r="E29"/>
  <c r="M28"/>
  <c r="L28"/>
  <c r="N28"/>
  <c r="O28"/>
  <c r="S28"/>
  <c r="R28"/>
  <c r="Q28"/>
  <c r="P28"/>
  <c r="K28"/>
  <c r="H28"/>
  <c r="G28"/>
  <c r="F28"/>
  <c r="E28"/>
  <c r="M27"/>
  <c r="N27"/>
  <c r="O27"/>
  <c r="S27"/>
  <c r="R27"/>
  <c r="Q27"/>
  <c r="P27"/>
  <c r="K27"/>
  <c r="H27"/>
  <c r="G27"/>
  <c r="F27"/>
  <c r="E27"/>
  <c r="N26"/>
  <c r="O26"/>
  <c r="S26"/>
  <c r="R26"/>
  <c r="Q26"/>
  <c r="P26"/>
  <c r="K26"/>
  <c r="H26"/>
  <c r="G26"/>
  <c r="F26"/>
  <c r="E26"/>
  <c r="N25"/>
  <c r="O25"/>
  <c r="S25"/>
  <c r="R25"/>
  <c r="Q25"/>
  <c r="P25"/>
  <c r="K25"/>
  <c r="H25"/>
  <c r="G25"/>
  <c r="F25"/>
  <c r="E25"/>
  <c r="M24"/>
  <c r="N24"/>
  <c r="O24"/>
  <c r="S24"/>
  <c r="R24"/>
  <c r="Q24"/>
  <c r="P24"/>
  <c r="K24"/>
  <c r="H24"/>
  <c r="G24"/>
  <c r="F24"/>
  <c r="E24"/>
  <c r="M23"/>
  <c r="N23"/>
  <c r="O23"/>
  <c r="S23"/>
  <c r="R23"/>
  <c r="Q23"/>
  <c r="P23"/>
  <c r="K23"/>
  <c r="H23"/>
  <c r="G23"/>
  <c r="F23"/>
  <c r="E23"/>
  <c r="N22"/>
  <c r="O22"/>
  <c r="S22"/>
  <c r="R22"/>
  <c r="Q22"/>
  <c r="P22"/>
  <c r="K22"/>
  <c r="H22"/>
  <c r="G22"/>
  <c r="F22"/>
  <c r="E22"/>
  <c r="S19"/>
  <c r="R19"/>
  <c r="Q19"/>
  <c r="P19"/>
  <c r="H19"/>
  <c r="G19"/>
  <c r="F19"/>
  <c r="E19"/>
  <c r="S18"/>
  <c r="R18"/>
  <c r="Q18"/>
  <c r="P18"/>
  <c r="H18"/>
  <c r="G18"/>
  <c r="F18"/>
  <c r="E18"/>
  <c r="S17"/>
  <c r="R17"/>
  <c r="Q17"/>
  <c r="P17"/>
  <c r="H17"/>
  <c r="G17"/>
  <c r="F17"/>
  <c r="E17"/>
  <c r="S16"/>
  <c r="R16"/>
  <c r="Q16"/>
  <c r="P16"/>
  <c r="H16"/>
  <c r="G16"/>
  <c r="F16"/>
  <c r="E16"/>
  <c r="S15"/>
  <c r="R15"/>
  <c r="Q15"/>
  <c r="P15"/>
  <c r="H15"/>
  <c r="G15"/>
  <c r="F15"/>
  <c r="E15"/>
  <c r="S14"/>
  <c r="R14"/>
  <c r="Q14"/>
  <c r="P14"/>
  <c r="H14"/>
  <c r="G14"/>
  <c r="F14"/>
  <c r="E14"/>
  <c r="S13"/>
  <c r="R13"/>
  <c r="Q13"/>
  <c r="P13"/>
  <c r="H13"/>
  <c r="G13"/>
  <c r="F13"/>
  <c r="E13"/>
  <c r="S12"/>
  <c r="R12"/>
  <c r="Q12"/>
  <c r="P12"/>
  <c r="H12"/>
  <c r="G12"/>
  <c r="F12"/>
  <c r="E12"/>
  <c r="S11"/>
  <c r="R11"/>
  <c r="Q11"/>
  <c r="P11"/>
  <c r="H11"/>
  <c r="G11"/>
  <c r="F11"/>
  <c r="E11"/>
  <c r="S10"/>
  <c r="R10"/>
  <c r="Q10"/>
  <c r="P10"/>
  <c r="H10"/>
  <c r="G10"/>
  <c r="F10"/>
  <c r="E10"/>
  <c r="S9"/>
  <c r="R9"/>
  <c r="Q9"/>
  <c r="P9"/>
  <c r="H9"/>
  <c r="G9"/>
  <c r="F9"/>
  <c r="E9"/>
  <c r="S8"/>
  <c r="R8"/>
  <c r="Q8"/>
  <c r="P8"/>
  <c r="H8"/>
  <c r="G8"/>
  <c r="F8"/>
  <c r="E8"/>
  <c r="S7"/>
  <c r="R7"/>
  <c r="Q7"/>
  <c r="P7"/>
  <c r="H7"/>
  <c r="G7"/>
  <c r="F7"/>
  <c r="E7"/>
  <c r="S6"/>
  <c r="R6"/>
  <c r="Q6"/>
  <c r="P6"/>
  <c r="H6"/>
  <c r="G6"/>
  <c r="F6"/>
  <c r="E6"/>
  <c r="S5"/>
  <c r="R5"/>
  <c r="Q5"/>
  <c r="P5"/>
  <c r="H5"/>
  <c r="G5"/>
  <c r="F5"/>
  <c r="E5"/>
  <c r="Q137" i="3"/>
  <c r="P137"/>
  <c r="O137"/>
  <c r="Q135"/>
  <c r="P135"/>
  <c r="O135"/>
  <c r="N134"/>
  <c r="Q134"/>
  <c r="P134"/>
  <c r="P131"/>
  <c r="Q131"/>
  <c r="R131"/>
  <c r="S131"/>
  <c r="P130"/>
  <c r="Q130"/>
  <c r="R130"/>
  <c r="S130"/>
  <c r="P129"/>
  <c r="Q129"/>
  <c r="R129"/>
  <c r="S129"/>
  <c r="P128"/>
  <c r="Q128"/>
  <c r="R128"/>
  <c r="S128"/>
  <c r="P127"/>
  <c r="Q127"/>
  <c r="R127"/>
  <c r="S127"/>
  <c r="P126"/>
  <c r="Q126"/>
  <c r="R126"/>
  <c r="S126"/>
  <c r="P125"/>
  <c r="Q125"/>
  <c r="R125"/>
  <c r="S125"/>
  <c r="O123"/>
  <c r="S123"/>
  <c r="R123"/>
  <c r="Q123"/>
  <c r="P123"/>
  <c r="H123"/>
  <c r="G123"/>
  <c r="F123"/>
  <c r="E123"/>
  <c r="O122"/>
  <c r="S122"/>
  <c r="R122"/>
  <c r="Q122"/>
  <c r="P122"/>
  <c r="H122"/>
  <c r="G122"/>
  <c r="F122"/>
  <c r="E122"/>
  <c r="O121"/>
  <c r="S121"/>
  <c r="R121"/>
  <c r="Q121"/>
  <c r="P121"/>
  <c r="H121"/>
  <c r="G121"/>
  <c r="F121"/>
  <c r="E121"/>
  <c r="O119"/>
  <c r="S119"/>
  <c r="R119"/>
  <c r="Q119"/>
  <c r="P119"/>
  <c r="H119"/>
  <c r="G119"/>
  <c r="F119"/>
  <c r="E119"/>
  <c r="O118"/>
  <c r="S118"/>
  <c r="R118"/>
  <c r="Q118"/>
  <c r="P118"/>
  <c r="H118"/>
  <c r="G118"/>
  <c r="F118"/>
  <c r="E118"/>
  <c r="O117"/>
  <c r="S117"/>
  <c r="R117"/>
  <c r="Q117"/>
  <c r="P117"/>
  <c r="H117"/>
  <c r="G117"/>
  <c r="F117"/>
  <c r="E117"/>
  <c r="O115"/>
  <c r="S115"/>
  <c r="R115"/>
  <c r="Q115"/>
  <c r="P115"/>
  <c r="H115"/>
  <c r="G115"/>
  <c r="F115"/>
  <c r="E115"/>
  <c r="O114"/>
  <c r="S114"/>
  <c r="R114"/>
  <c r="Q114"/>
  <c r="P114"/>
  <c r="H114"/>
  <c r="G114"/>
  <c r="F114"/>
  <c r="E114"/>
  <c r="O113"/>
  <c r="S113"/>
  <c r="R113"/>
  <c r="Q113"/>
  <c r="P113"/>
  <c r="H113"/>
  <c r="G113"/>
  <c r="F113"/>
  <c r="E113"/>
  <c r="O110"/>
  <c r="S110"/>
  <c r="R110"/>
  <c r="Q110"/>
  <c r="P110"/>
  <c r="H110"/>
  <c r="G110"/>
  <c r="F110"/>
  <c r="E110"/>
  <c r="O109"/>
  <c r="S109"/>
  <c r="R109"/>
  <c r="Q109"/>
  <c r="P109"/>
  <c r="H109"/>
  <c r="G109"/>
  <c r="F109"/>
  <c r="E109"/>
  <c r="O108"/>
  <c r="S108"/>
  <c r="R108"/>
  <c r="Q108"/>
  <c r="P108"/>
  <c r="H108"/>
  <c r="G108"/>
  <c r="F108"/>
  <c r="E108"/>
  <c r="O106"/>
  <c r="S106"/>
  <c r="R106"/>
  <c r="Q106"/>
  <c r="P106"/>
  <c r="H106"/>
  <c r="G106"/>
  <c r="F106"/>
  <c r="E106"/>
  <c r="O105"/>
  <c r="S105"/>
  <c r="R105"/>
  <c r="Q105"/>
  <c r="P105"/>
  <c r="H105"/>
  <c r="G105"/>
  <c r="F105"/>
  <c r="E105"/>
  <c r="O104"/>
  <c r="S104"/>
  <c r="R104"/>
  <c r="Q104"/>
  <c r="P104"/>
  <c r="H104"/>
  <c r="G104"/>
  <c r="F104"/>
  <c r="E104"/>
  <c r="O102"/>
  <c r="S102"/>
  <c r="R102"/>
  <c r="Q102"/>
  <c r="P102"/>
  <c r="H102"/>
  <c r="G102"/>
  <c r="F102"/>
  <c r="E102"/>
  <c r="O101"/>
  <c r="S101"/>
  <c r="R101"/>
  <c r="Q101"/>
  <c r="P101"/>
  <c r="H101"/>
  <c r="G101"/>
  <c r="F101"/>
  <c r="E101"/>
  <c r="O100"/>
  <c r="S100"/>
  <c r="R100"/>
  <c r="Q100"/>
  <c r="P100"/>
  <c r="H100"/>
  <c r="G100"/>
  <c r="F100"/>
  <c r="E100"/>
  <c r="N96"/>
  <c r="H96"/>
  <c r="E96"/>
  <c r="S95"/>
  <c r="R95"/>
  <c r="Q95"/>
  <c r="P95"/>
  <c r="N95"/>
  <c r="H95"/>
  <c r="G95"/>
  <c r="F95"/>
  <c r="E95"/>
  <c r="S94"/>
  <c r="R94"/>
  <c r="Q94"/>
  <c r="P94"/>
  <c r="N94"/>
  <c r="H94"/>
  <c r="G94"/>
  <c r="F94"/>
  <c r="E94"/>
  <c r="S93"/>
  <c r="R93"/>
  <c r="Q93"/>
  <c r="P93"/>
  <c r="H93"/>
  <c r="G93"/>
  <c r="F93"/>
  <c r="E93"/>
  <c r="S92"/>
  <c r="R92"/>
  <c r="Q92"/>
  <c r="P92"/>
  <c r="H92"/>
  <c r="G92"/>
  <c r="F92"/>
  <c r="E92"/>
  <c r="S91"/>
  <c r="R91"/>
  <c r="Q91"/>
  <c r="P91"/>
  <c r="N91"/>
  <c r="H91"/>
  <c r="G91"/>
  <c r="F91"/>
  <c r="E91"/>
  <c r="S90"/>
  <c r="R90"/>
  <c r="Q90"/>
  <c r="P90"/>
  <c r="H90"/>
  <c r="G90"/>
  <c r="F90"/>
  <c r="E90"/>
  <c r="S89"/>
  <c r="R89"/>
  <c r="Q89"/>
  <c r="P89"/>
  <c r="N89"/>
  <c r="H89"/>
  <c r="G89"/>
  <c r="F89"/>
  <c r="E89"/>
  <c r="S88"/>
  <c r="R88"/>
  <c r="Q88"/>
  <c r="P88"/>
  <c r="N88"/>
  <c r="H88"/>
  <c r="G88"/>
  <c r="F88"/>
  <c r="E88"/>
  <c r="S87"/>
  <c r="R87"/>
  <c r="Q87"/>
  <c r="P87"/>
  <c r="H87"/>
  <c r="G87"/>
  <c r="F87"/>
  <c r="E87"/>
  <c r="S86"/>
  <c r="R86"/>
  <c r="Q86"/>
  <c r="P86"/>
  <c r="H86"/>
  <c r="G86"/>
  <c r="F86"/>
  <c r="E86"/>
  <c r="S85"/>
  <c r="R85"/>
  <c r="Q85"/>
  <c r="P85"/>
  <c r="H85"/>
  <c r="G85"/>
  <c r="F85"/>
  <c r="E85"/>
  <c r="S84"/>
  <c r="R84"/>
  <c r="Q84"/>
  <c r="P84"/>
  <c r="H84"/>
  <c r="G84"/>
  <c r="F84"/>
  <c r="E84"/>
  <c r="S83"/>
  <c r="R83"/>
  <c r="Q83"/>
  <c r="P83"/>
  <c r="H83"/>
  <c r="G83"/>
  <c r="F83"/>
  <c r="E83"/>
  <c r="S82"/>
  <c r="R82"/>
  <c r="Q82"/>
  <c r="P82"/>
  <c r="H82"/>
  <c r="G82"/>
  <c r="F82"/>
  <c r="E82"/>
  <c r="S81"/>
  <c r="R81"/>
  <c r="Q81"/>
  <c r="P81"/>
  <c r="H81"/>
  <c r="G81"/>
  <c r="F81"/>
  <c r="E81"/>
  <c r="S80"/>
  <c r="R80"/>
  <c r="Q80"/>
  <c r="P80"/>
  <c r="H80"/>
  <c r="G80"/>
  <c r="F80"/>
  <c r="E80"/>
  <c r="S79"/>
  <c r="R79"/>
  <c r="Q79"/>
  <c r="P79"/>
  <c r="H79"/>
  <c r="G79"/>
  <c r="F79"/>
  <c r="E79"/>
  <c r="S78"/>
  <c r="R78"/>
  <c r="Q78"/>
  <c r="P78"/>
  <c r="H78"/>
  <c r="G78"/>
  <c r="F78"/>
  <c r="E78"/>
  <c r="S77"/>
  <c r="R77"/>
  <c r="Q77"/>
  <c r="P77"/>
  <c r="H77"/>
  <c r="G77"/>
  <c r="F77"/>
  <c r="E77"/>
  <c r="S76"/>
  <c r="R76"/>
  <c r="Q76"/>
  <c r="P76"/>
  <c r="H76"/>
  <c r="G76"/>
  <c r="F76"/>
  <c r="E76"/>
  <c r="S75"/>
  <c r="R75"/>
  <c r="Q75"/>
  <c r="P75"/>
  <c r="H75"/>
  <c r="G75"/>
  <c r="F75"/>
  <c r="E75"/>
  <c r="S74"/>
  <c r="R74"/>
  <c r="Q74"/>
  <c r="P74"/>
  <c r="H74"/>
  <c r="G74"/>
  <c r="F74"/>
  <c r="E74"/>
  <c r="S73"/>
  <c r="R73"/>
  <c r="Q73"/>
  <c r="P73"/>
  <c r="H73"/>
  <c r="G73"/>
  <c r="F73"/>
  <c r="E73"/>
  <c r="S72"/>
  <c r="R72"/>
  <c r="Q72"/>
  <c r="P72"/>
  <c r="H72"/>
  <c r="G72"/>
  <c r="F72"/>
  <c r="E72"/>
  <c r="S71"/>
  <c r="R71"/>
  <c r="Q71"/>
  <c r="P71"/>
  <c r="N71"/>
  <c r="H71"/>
  <c r="G71"/>
  <c r="F71"/>
  <c r="E71"/>
  <c r="S70"/>
  <c r="R70"/>
  <c r="Q70"/>
  <c r="P70"/>
  <c r="H70"/>
  <c r="G70"/>
  <c r="F70"/>
  <c r="E70"/>
  <c r="S69"/>
  <c r="R69"/>
  <c r="Q69"/>
  <c r="P69"/>
  <c r="N69"/>
  <c r="H69"/>
  <c r="G69"/>
  <c r="F69"/>
  <c r="E69"/>
  <c r="S68"/>
  <c r="R68"/>
  <c r="Q68"/>
  <c r="P68"/>
  <c r="N68"/>
  <c r="H68"/>
  <c r="G68"/>
  <c r="F68"/>
  <c r="E68"/>
  <c r="O66"/>
  <c r="S66"/>
  <c r="R66"/>
  <c r="Q66"/>
  <c r="P66"/>
  <c r="H66"/>
  <c r="G66"/>
  <c r="F66"/>
  <c r="E66"/>
  <c r="O65"/>
  <c r="S65"/>
  <c r="R65"/>
  <c r="Q65"/>
  <c r="P65"/>
  <c r="H65"/>
  <c r="G65"/>
  <c r="F65"/>
  <c r="E65"/>
  <c r="S63"/>
  <c r="R63"/>
  <c r="Q63"/>
  <c r="P63"/>
  <c r="H63"/>
  <c r="G63"/>
  <c r="F63"/>
  <c r="E63"/>
  <c r="S62"/>
  <c r="R62"/>
  <c r="Q62"/>
  <c r="P62"/>
  <c r="J62"/>
  <c r="D62"/>
  <c r="H62"/>
  <c r="G62"/>
  <c r="F62"/>
  <c r="E62"/>
  <c r="S61"/>
  <c r="R61"/>
  <c r="Q61"/>
  <c r="P61"/>
  <c r="H61"/>
  <c r="G61"/>
  <c r="F61"/>
  <c r="E61"/>
  <c r="S60"/>
  <c r="R60"/>
  <c r="Q60"/>
  <c r="P60"/>
  <c r="H60"/>
  <c r="G60"/>
  <c r="F60"/>
  <c r="E60"/>
  <c r="S59"/>
  <c r="R59"/>
  <c r="Q59"/>
  <c r="P59"/>
  <c r="H59"/>
  <c r="G59"/>
  <c r="F59"/>
  <c r="E59"/>
  <c r="S58"/>
  <c r="R58"/>
  <c r="Q58"/>
  <c r="P58"/>
  <c r="H58"/>
  <c r="G58"/>
  <c r="F58"/>
  <c r="E58"/>
  <c r="S57"/>
  <c r="R57"/>
  <c r="Q57"/>
  <c r="P57"/>
  <c r="H57"/>
  <c r="G57"/>
  <c r="F57"/>
  <c r="E57"/>
  <c r="Q56"/>
  <c r="H56"/>
  <c r="E56"/>
  <c r="S55"/>
  <c r="R55"/>
  <c r="Q55"/>
  <c r="P55"/>
  <c r="H55"/>
  <c r="G55"/>
  <c r="F55"/>
  <c r="E55"/>
  <c r="S54"/>
  <c r="R54"/>
  <c r="Q54"/>
  <c r="P54"/>
  <c r="H54"/>
  <c r="G54"/>
  <c r="F54"/>
  <c r="E54"/>
  <c r="S53"/>
  <c r="R53"/>
  <c r="Q53"/>
  <c r="P53"/>
  <c r="H53"/>
  <c r="G53"/>
  <c r="F53"/>
  <c r="E53"/>
  <c r="S52"/>
  <c r="R52"/>
  <c r="Q52"/>
  <c r="P52"/>
  <c r="J52"/>
  <c r="D52"/>
  <c r="H52"/>
  <c r="G52"/>
  <c r="F52"/>
  <c r="E52"/>
  <c r="S51"/>
  <c r="R51"/>
  <c r="Q51"/>
  <c r="P51"/>
  <c r="J51"/>
  <c r="D51"/>
  <c r="H51"/>
  <c r="G51"/>
  <c r="F51"/>
  <c r="E51"/>
  <c r="Q50"/>
  <c r="H50"/>
  <c r="E50"/>
  <c r="S49"/>
  <c r="R49"/>
  <c r="Q49"/>
  <c r="P49"/>
  <c r="H49"/>
  <c r="G49"/>
  <c r="F49"/>
  <c r="E49"/>
  <c r="S48"/>
  <c r="R48"/>
  <c r="Q48"/>
  <c r="P48"/>
  <c r="H48"/>
  <c r="G48"/>
  <c r="F48"/>
  <c r="E48"/>
  <c r="M46"/>
  <c r="L46"/>
  <c r="N46"/>
  <c r="O46"/>
  <c r="S46"/>
  <c r="R46"/>
  <c r="Q46"/>
  <c r="P46"/>
  <c r="K46"/>
  <c r="H46"/>
  <c r="G46"/>
  <c r="F46"/>
  <c r="E46"/>
  <c r="N45"/>
  <c r="O45"/>
  <c r="S45"/>
  <c r="R45"/>
  <c r="Q45"/>
  <c r="P45"/>
  <c r="K45"/>
  <c r="H45"/>
  <c r="G45"/>
  <c r="F45"/>
  <c r="E45"/>
  <c r="N44"/>
  <c r="O44"/>
  <c r="S44"/>
  <c r="R44"/>
  <c r="Q44"/>
  <c r="P44"/>
  <c r="K44"/>
  <c r="H44"/>
  <c r="G44"/>
  <c r="F44"/>
  <c r="E44"/>
  <c r="M43"/>
  <c r="N43"/>
  <c r="O43"/>
  <c r="S43"/>
  <c r="R43"/>
  <c r="Q43"/>
  <c r="P43"/>
  <c r="K43"/>
  <c r="H43"/>
  <c r="G43"/>
  <c r="F43"/>
  <c r="E43"/>
  <c r="N42"/>
  <c r="O42"/>
  <c r="S42"/>
  <c r="R42"/>
  <c r="Q42"/>
  <c r="P42"/>
  <c r="K42"/>
  <c r="H42"/>
  <c r="G42"/>
  <c r="F42"/>
  <c r="E42"/>
  <c r="N41"/>
  <c r="O41"/>
  <c r="S41"/>
  <c r="R41"/>
  <c r="Q41"/>
  <c r="P41"/>
  <c r="K41"/>
  <c r="H41"/>
  <c r="G41"/>
  <c r="F41"/>
  <c r="E41"/>
  <c r="M40"/>
  <c r="N40"/>
  <c r="O40"/>
  <c r="S40"/>
  <c r="R40"/>
  <c r="Q40"/>
  <c r="P40"/>
  <c r="K40"/>
  <c r="H40"/>
  <c r="G40"/>
  <c r="F40"/>
  <c r="E40"/>
  <c r="M39"/>
  <c r="L39"/>
  <c r="N39"/>
  <c r="O39"/>
  <c r="S39"/>
  <c r="R39"/>
  <c r="Q39"/>
  <c r="P39"/>
  <c r="K39"/>
  <c r="H39"/>
  <c r="G39"/>
  <c r="F39"/>
  <c r="E39"/>
  <c r="N38"/>
  <c r="O38"/>
  <c r="S38"/>
  <c r="R38"/>
  <c r="Q38"/>
  <c r="P38"/>
  <c r="K38"/>
  <c r="H38"/>
  <c r="G38"/>
  <c r="F38"/>
  <c r="E38"/>
  <c r="M37"/>
  <c r="N37"/>
  <c r="O37"/>
  <c r="S37"/>
  <c r="R37"/>
  <c r="Q37"/>
  <c r="P37"/>
  <c r="K37"/>
  <c r="H37"/>
  <c r="G37"/>
  <c r="F37"/>
  <c r="E37"/>
  <c r="M36"/>
  <c r="L36"/>
  <c r="N36"/>
  <c r="O36"/>
  <c r="S36"/>
  <c r="R36"/>
  <c r="Q36"/>
  <c r="P36"/>
  <c r="K36"/>
  <c r="H36"/>
  <c r="G36"/>
  <c r="F36"/>
  <c r="E36"/>
  <c r="M35"/>
  <c r="L35"/>
  <c r="N35"/>
  <c r="O35"/>
  <c r="S35"/>
  <c r="R35"/>
  <c r="Q35"/>
  <c r="P35"/>
  <c r="K35"/>
  <c r="H35"/>
  <c r="G35"/>
  <c r="F35"/>
  <c r="E35"/>
  <c r="M34"/>
  <c r="L34"/>
  <c r="N34"/>
  <c r="O34"/>
  <c r="S34"/>
  <c r="R34"/>
  <c r="Q34"/>
  <c r="P34"/>
  <c r="K34"/>
  <c r="H34"/>
  <c r="G34"/>
  <c r="F34"/>
  <c r="E34"/>
  <c r="N33"/>
  <c r="O33"/>
  <c r="S33"/>
  <c r="R33"/>
  <c r="Q33"/>
  <c r="P33"/>
  <c r="K33"/>
  <c r="H33"/>
  <c r="G33"/>
  <c r="F33"/>
  <c r="E33"/>
  <c r="M32"/>
  <c r="L32"/>
  <c r="N32"/>
  <c r="O32"/>
  <c r="S32"/>
  <c r="R32"/>
  <c r="Q32"/>
  <c r="P32"/>
  <c r="K32"/>
  <c r="H32"/>
  <c r="G32"/>
  <c r="F32"/>
  <c r="E32"/>
  <c r="N31"/>
  <c r="O31"/>
  <c r="S31"/>
  <c r="R31"/>
  <c r="Q31"/>
  <c r="P31"/>
  <c r="K31"/>
  <c r="H31"/>
  <c r="G31"/>
  <c r="F31"/>
  <c r="E31"/>
  <c r="N30"/>
  <c r="O30"/>
  <c r="S30"/>
  <c r="R30"/>
  <c r="Q30"/>
  <c r="P30"/>
  <c r="K30"/>
  <c r="H30"/>
  <c r="G30"/>
  <c r="F30"/>
  <c r="E30"/>
  <c r="N29"/>
  <c r="O29"/>
  <c r="S29"/>
  <c r="R29"/>
  <c r="Q29"/>
  <c r="P29"/>
  <c r="K29"/>
  <c r="H29"/>
  <c r="G29"/>
  <c r="F29"/>
  <c r="E29"/>
  <c r="M28"/>
  <c r="L28"/>
  <c r="N28"/>
  <c r="O28"/>
  <c r="S28"/>
  <c r="R28"/>
  <c r="Q28"/>
  <c r="P28"/>
  <c r="K28"/>
  <c r="H28"/>
  <c r="G28"/>
  <c r="F28"/>
  <c r="E28"/>
  <c r="M27"/>
  <c r="N27"/>
  <c r="O27"/>
  <c r="S27"/>
  <c r="R27"/>
  <c r="Q27"/>
  <c r="P27"/>
  <c r="K27"/>
  <c r="H27"/>
  <c r="G27"/>
  <c r="F27"/>
  <c r="E27"/>
  <c r="N26"/>
  <c r="O26"/>
  <c r="S26"/>
  <c r="R26"/>
  <c r="Q26"/>
  <c r="P26"/>
  <c r="K26"/>
  <c r="H26"/>
  <c r="G26"/>
  <c r="F26"/>
  <c r="E26"/>
  <c r="N25"/>
  <c r="O25"/>
  <c r="S25"/>
  <c r="R25"/>
  <c r="Q25"/>
  <c r="P25"/>
  <c r="K25"/>
  <c r="H25"/>
  <c r="G25"/>
  <c r="F25"/>
  <c r="E25"/>
  <c r="M24"/>
  <c r="N24"/>
  <c r="O24"/>
  <c r="S24"/>
  <c r="R24"/>
  <c r="Q24"/>
  <c r="P24"/>
  <c r="K24"/>
  <c r="H24"/>
  <c r="G24"/>
  <c r="F24"/>
  <c r="E24"/>
  <c r="M23"/>
  <c r="N23"/>
  <c r="O23"/>
  <c r="S23"/>
  <c r="R23"/>
  <c r="Q23"/>
  <c r="P23"/>
  <c r="K23"/>
  <c r="H23"/>
  <c r="G23"/>
  <c r="F23"/>
  <c r="E23"/>
  <c r="N22"/>
  <c r="O22"/>
  <c r="S22"/>
  <c r="R22"/>
  <c r="Q22"/>
  <c r="P22"/>
  <c r="K22"/>
  <c r="H22"/>
  <c r="G22"/>
  <c r="F22"/>
  <c r="E22"/>
  <c r="S19"/>
  <c r="R19"/>
  <c r="Q19"/>
  <c r="P19"/>
  <c r="H19"/>
  <c r="G19"/>
  <c r="F19"/>
  <c r="E19"/>
  <c r="S18"/>
  <c r="R18"/>
  <c r="Q18"/>
  <c r="P18"/>
  <c r="H18"/>
  <c r="G18"/>
  <c r="F18"/>
  <c r="E18"/>
  <c r="S17"/>
  <c r="R17"/>
  <c r="Q17"/>
  <c r="P17"/>
  <c r="H17"/>
  <c r="G17"/>
  <c r="F17"/>
  <c r="E17"/>
  <c r="S16"/>
  <c r="R16"/>
  <c r="Q16"/>
  <c r="P16"/>
  <c r="H16"/>
  <c r="G16"/>
  <c r="F16"/>
  <c r="E16"/>
  <c r="S15"/>
  <c r="R15"/>
  <c r="Q15"/>
  <c r="P15"/>
  <c r="H15"/>
  <c r="G15"/>
  <c r="F15"/>
  <c r="E15"/>
  <c r="S14"/>
  <c r="R14"/>
  <c r="Q14"/>
  <c r="P14"/>
  <c r="H14"/>
  <c r="G14"/>
  <c r="F14"/>
  <c r="E14"/>
  <c r="S13"/>
  <c r="R13"/>
  <c r="Q13"/>
  <c r="P13"/>
  <c r="H13"/>
  <c r="G13"/>
  <c r="F13"/>
  <c r="E13"/>
  <c r="S12"/>
  <c r="R12"/>
  <c r="Q12"/>
  <c r="P12"/>
  <c r="H12"/>
  <c r="G12"/>
  <c r="F12"/>
  <c r="E12"/>
  <c r="S11"/>
  <c r="R11"/>
  <c r="Q11"/>
  <c r="P11"/>
  <c r="H11"/>
  <c r="G11"/>
  <c r="F11"/>
  <c r="E11"/>
  <c r="S10"/>
  <c r="R10"/>
  <c r="Q10"/>
  <c r="P10"/>
  <c r="H10"/>
  <c r="G10"/>
  <c r="F10"/>
  <c r="E10"/>
  <c r="S9"/>
  <c r="R9"/>
  <c r="Q9"/>
  <c r="P9"/>
  <c r="H9"/>
  <c r="G9"/>
  <c r="F9"/>
  <c r="E9"/>
  <c r="S8"/>
  <c r="R8"/>
  <c r="Q8"/>
  <c r="P8"/>
  <c r="H8"/>
  <c r="G8"/>
  <c r="F8"/>
  <c r="E8"/>
  <c r="S7"/>
  <c r="R7"/>
  <c r="Q7"/>
  <c r="P7"/>
  <c r="H7"/>
  <c r="G7"/>
  <c r="F7"/>
  <c r="E7"/>
  <c r="S6"/>
  <c r="R6"/>
  <c r="Q6"/>
  <c r="P6"/>
  <c r="H6"/>
  <c r="G6"/>
  <c r="F6"/>
  <c r="E6"/>
  <c r="S5"/>
  <c r="R5"/>
  <c r="Q5"/>
  <c r="P5"/>
  <c r="H5"/>
  <c r="G5"/>
  <c r="F5"/>
  <c r="E5"/>
  <c r="Q137" i="4"/>
  <c r="P137"/>
  <c r="O137"/>
  <c r="Q135"/>
  <c r="P135"/>
  <c r="O135"/>
  <c r="N134"/>
  <c r="Q134"/>
  <c r="P134"/>
  <c r="P131"/>
  <c r="Q131"/>
  <c r="R131"/>
  <c r="S131"/>
  <c r="P130"/>
  <c r="Q130"/>
  <c r="R130"/>
  <c r="S130"/>
  <c r="P129"/>
  <c r="Q129"/>
  <c r="R129"/>
  <c r="S129"/>
  <c r="P128"/>
  <c r="Q128"/>
  <c r="R128"/>
  <c r="S128"/>
  <c r="P127"/>
  <c r="Q127"/>
  <c r="R127"/>
  <c r="S127"/>
  <c r="P126"/>
  <c r="Q126"/>
  <c r="R126"/>
  <c r="S126"/>
  <c r="P125"/>
  <c r="Q125"/>
  <c r="R125"/>
  <c r="S125"/>
  <c r="O123"/>
  <c r="S123"/>
  <c r="R123"/>
  <c r="Q123"/>
  <c r="P123"/>
  <c r="H123"/>
  <c r="G123"/>
  <c r="F123"/>
  <c r="E123"/>
  <c r="O122"/>
  <c r="S122"/>
  <c r="R122"/>
  <c r="Q122"/>
  <c r="P122"/>
  <c r="H122"/>
  <c r="G122"/>
  <c r="F122"/>
  <c r="E122"/>
  <c r="O121"/>
  <c r="S121"/>
  <c r="R121"/>
  <c r="Q121"/>
  <c r="P121"/>
  <c r="H121"/>
  <c r="G121"/>
  <c r="F121"/>
  <c r="E121"/>
  <c r="O119"/>
  <c r="S119"/>
  <c r="R119"/>
  <c r="Q119"/>
  <c r="P119"/>
  <c r="H119"/>
  <c r="G119"/>
  <c r="F119"/>
  <c r="E119"/>
  <c r="O118"/>
  <c r="S118"/>
  <c r="R118"/>
  <c r="Q118"/>
  <c r="P118"/>
  <c r="H118"/>
  <c r="G118"/>
  <c r="F118"/>
  <c r="E118"/>
  <c r="O117"/>
  <c r="S117"/>
  <c r="R117"/>
  <c r="Q117"/>
  <c r="P117"/>
  <c r="H117"/>
  <c r="G117"/>
  <c r="F117"/>
  <c r="E117"/>
  <c r="O115"/>
  <c r="S115"/>
  <c r="R115"/>
  <c r="Q115"/>
  <c r="P115"/>
  <c r="H115"/>
  <c r="G115"/>
  <c r="F115"/>
  <c r="E115"/>
  <c r="O114"/>
  <c r="S114"/>
  <c r="R114"/>
  <c r="Q114"/>
  <c r="P114"/>
  <c r="H114"/>
  <c r="G114"/>
  <c r="F114"/>
  <c r="E114"/>
  <c r="O113"/>
  <c r="S113"/>
  <c r="R113"/>
  <c r="Q113"/>
  <c r="P113"/>
  <c r="H113"/>
  <c r="G113"/>
  <c r="F113"/>
  <c r="E113"/>
  <c r="O110"/>
  <c r="S110"/>
  <c r="R110"/>
  <c r="Q110"/>
  <c r="P110"/>
  <c r="H110"/>
  <c r="G110"/>
  <c r="F110"/>
  <c r="E110"/>
  <c r="O109"/>
  <c r="S109"/>
  <c r="R109"/>
  <c r="Q109"/>
  <c r="P109"/>
  <c r="H109"/>
  <c r="G109"/>
  <c r="F109"/>
  <c r="E109"/>
  <c r="O108"/>
  <c r="S108"/>
  <c r="R108"/>
  <c r="Q108"/>
  <c r="P108"/>
  <c r="H108"/>
  <c r="G108"/>
  <c r="F108"/>
  <c r="E108"/>
  <c r="O106"/>
  <c r="S106"/>
  <c r="R106"/>
  <c r="Q106"/>
  <c r="P106"/>
  <c r="H106"/>
  <c r="G106"/>
  <c r="F106"/>
  <c r="E106"/>
  <c r="O105"/>
  <c r="S105"/>
  <c r="R105"/>
  <c r="Q105"/>
  <c r="P105"/>
  <c r="H105"/>
  <c r="G105"/>
  <c r="F105"/>
  <c r="E105"/>
  <c r="O104"/>
  <c r="S104"/>
  <c r="R104"/>
  <c r="Q104"/>
  <c r="P104"/>
  <c r="H104"/>
  <c r="G104"/>
  <c r="F104"/>
  <c r="E104"/>
  <c r="O102"/>
  <c r="S102"/>
  <c r="R102"/>
  <c r="Q102"/>
  <c r="P102"/>
  <c r="H102"/>
  <c r="G102"/>
  <c r="F102"/>
  <c r="E102"/>
  <c r="O101"/>
  <c r="S101"/>
  <c r="R101"/>
  <c r="Q101"/>
  <c r="P101"/>
  <c r="H101"/>
  <c r="G101"/>
  <c r="F101"/>
  <c r="E101"/>
  <c r="O100"/>
  <c r="S100"/>
  <c r="R100"/>
  <c r="Q100"/>
  <c r="P100"/>
  <c r="H100"/>
  <c r="G100"/>
  <c r="F100"/>
  <c r="E100"/>
  <c r="N96"/>
  <c r="H96"/>
  <c r="E96"/>
  <c r="S95"/>
  <c r="R95"/>
  <c r="Q95"/>
  <c r="P95"/>
  <c r="N95"/>
  <c r="H95"/>
  <c r="G95"/>
  <c r="F95"/>
  <c r="E95"/>
  <c r="S94"/>
  <c r="R94"/>
  <c r="Q94"/>
  <c r="P94"/>
  <c r="N94"/>
  <c r="H94"/>
  <c r="G94"/>
  <c r="F94"/>
  <c r="E94"/>
  <c r="S93"/>
  <c r="R93"/>
  <c r="Q93"/>
  <c r="P93"/>
  <c r="H93"/>
  <c r="G93"/>
  <c r="F93"/>
  <c r="E93"/>
  <c r="S92"/>
  <c r="R92"/>
  <c r="Q92"/>
  <c r="P92"/>
  <c r="H92"/>
  <c r="G92"/>
  <c r="F92"/>
  <c r="E92"/>
  <c r="S91"/>
  <c r="R91"/>
  <c r="Q91"/>
  <c r="P91"/>
  <c r="N91"/>
  <c r="H91"/>
  <c r="G91"/>
  <c r="F91"/>
  <c r="E91"/>
  <c r="S90"/>
  <c r="R90"/>
  <c r="Q90"/>
  <c r="P90"/>
  <c r="H90"/>
  <c r="G90"/>
  <c r="F90"/>
  <c r="E90"/>
  <c r="S89"/>
  <c r="R89"/>
  <c r="Q89"/>
  <c r="P89"/>
  <c r="N89"/>
  <c r="H89"/>
  <c r="G89"/>
  <c r="F89"/>
  <c r="E89"/>
  <c r="S88"/>
  <c r="R88"/>
  <c r="Q88"/>
  <c r="P88"/>
  <c r="N88"/>
  <c r="H88"/>
  <c r="G88"/>
  <c r="F88"/>
  <c r="E88"/>
  <c r="S87"/>
  <c r="R87"/>
  <c r="Q87"/>
  <c r="P87"/>
  <c r="H87"/>
  <c r="G87"/>
  <c r="F87"/>
  <c r="E87"/>
  <c r="S86"/>
  <c r="R86"/>
  <c r="Q86"/>
  <c r="P86"/>
  <c r="H86"/>
  <c r="G86"/>
  <c r="F86"/>
  <c r="E86"/>
  <c r="S85"/>
  <c r="R85"/>
  <c r="Q85"/>
  <c r="P85"/>
  <c r="H85"/>
  <c r="G85"/>
  <c r="F85"/>
  <c r="E85"/>
  <c r="S84"/>
  <c r="R84"/>
  <c r="Q84"/>
  <c r="P84"/>
  <c r="H84"/>
  <c r="G84"/>
  <c r="F84"/>
  <c r="E84"/>
  <c r="S83"/>
  <c r="R83"/>
  <c r="Q83"/>
  <c r="P83"/>
  <c r="H83"/>
  <c r="G83"/>
  <c r="F83"/>
  <c r="E83"/>
  <c r="S82"/>
  <c r="R82"/>
  <c r="Q82"/>
  <c r="P82"/>
  <c r="H82"/>
  <c r="G82"/>
  <c r="F82"/>
  <c r="E82"/>
  <c r="S81"/>
  <c r="R81"/>
  <c r="Q81"/>
  <c r="P81"/>
  <c r="H81"/>
  <c r="G81"/>
  <c r="F81"/>
  <c r="E81"/>
  <c r="S80"/>
  <c r="R80"/>
  <c r="Q80"/>
  <c r="P80"/>
  <c r="H80"/>
  <c r="G80"/>
  <c r="F80"/>
  <c r="E80"/>
  <c r="S79"/>
  <c r="R79"/>
  <c r="Q79"/>
  <c r="P79"/>
  <c r="H79"/>
  <c r="G79"/>
  <c r="F79"/>
  <c r="E79"/>
  <c r="S78"/>
  <c r="R78"/>
  <c r="Q78"/>
  <c r="P78"/>
  <c r="H78"/>
  <c r="G78"/>
  <c r="F78"/>
  <c r="E78"/>
  <c r="S77"/>
  <c r="R77"/>
  <c r="Q77"/>
  <c r="P77"/>
  <c r="H77"/>
  <c r="G77"/>
  <c r="F77"/>
  <c r="E77"/>
  <c r="S76"/>
  <c r="R76"/>
  <c r="Q76"/>
  <c r="P76"/>
  <c r="H76"/>
  <c r="G76"/>
  <c r="F76"/>
  <c r="E76"/>
  <c r="S75"/>
  <c r="R75"/>
  <c r="Q75"/>
  <c r="P75"/>
  <c r="H75"/>
  <c r="G75"/>
  <c r="F75"/>
  <c r="E75"/>
  <c r="S74"/>
  <c r="R74"/>
  <c r="Q74"/>
  <c r="P74"/>
  <c r="H74"/>
  <c r="G74"/>
  <c r="F74"/>
  <c r="E74"/>
  <c r="S73"/>
  <c r="R73"/>
  <c r="Q73"/>
  <c r="P73"/>
  <c r="H73"/>
  <c r="G73"/>
  <c r="F73"/>
  <c r="E73"/>
  <c r="S72"/>
  <c r="R72"/>
  <c r="Q72"/>
  <c r="P72"/>
  <c r="H72"/>
  <c r="G72"/>
  <c r="F72"/>
  <c r="E72"/>
  <c r="S71"/>
  <c r="R71"/>
  <c r="Q71"/>
  <c r="P71"/>
  <c r="N71"/>
  <c r="H71"/>
  <c r="G71"/>
  <c r="F71"/>
  <c r="E71"/>
  <c r="S70"/>
  <c r="R70"/>
  <c r="Q70"/>
  <c r="P70"/>
  <c r="H70"/>
  <c r="G70"/>
  <c r="F70"/>
  <c r="E70"/>
  <c r="S69"/>
  <c r="R69"/>
  <c r="Q69"/>
  <c r="P69"/>
  <c r="N69"/>
  <c r="H69"/>
  <c r="G69"/>
  <c r="F69"/>
  <c r="E69"/>
  <c r="S68"/>
  <c r="R68"/>
  <c r="Q68"/>
  <c r="P68"/>
  <c r="N68"/>
  <c r="H68"/>
  <c r="G68"/>
  <c r="F68"/>
  <c r="E68"/>
  <c r="O66"/>
  <c r="S66"/>
  <c r="R66"/>
  <c r="Q66"/>
  <c r="P66"/>
  <c r="H66"/>
  <c r="G66"/>
  <c r="F66"/>
  <c r="E66"/>
  <c r="O65"/>
  <c r="S65"/>
  <c r="R65"/>
  <c r="Q65"/>
  <c r="P65"/>
  <c r="H65"/>
  <c r="G65"/>
  <c r="F65"/>
  <c r="E65"/>
  <c r="S63"/>
  <c r="R63"/>
  <c r="Q63"/>
  <c r="P63"/>
  <c r="H63"/>
  <c r="G63"/>
  <c r="F63"/>
  <c r="E63"/>
  <c r="S62"/>
  <c r="R62"/>
  <c r="Q62"/>
  <c r="P62"/>
  <c r="J62"/>
  <c r="D62"/>
  <c r="H62"/>
  <c r="G62"/>
  <c r="F62"/>
  <c r="E62"/>
  <c r="S61"/>
  <c r="R61"/>
  <c r="Q61"/>
  <c r="P61"/>
  <c r="H61"/>
  <c r="G61"/>
  <c r="F61"/>
  <c r="E61"/>
  <c r="S60"/>
  <c r="R60"/>
  <c r="Q60"/>
  <c r="P60"/>
  <c r="H60"/>
  <c r="G60"/>
  <c r="F60"/>
  <c r="E60"/>
  <c r="S59"/>
  <c r="R59"/>
  <c r="Q59"/>
  <c r="P59"/>
  <c r="H59"/>
  <c r="G59"/>
  <c r="F59"/>
  <c r="E59"/>
  <c r="S58"/>
  <c r="R58"/>
  <c r="Q58"/>
  <c r="P58"/>
  <c r="H58"/>
  <c r="G58"/>
  <c r="F58"/>
  <c r="E58"/>
  <c r="S57"/>
  <c r="R57"/>
  <c r="Q57"/>
  <c r="P57"/>
  <c r="H57"/>
  <c r="G57"/>
  <c r="F57"/>
  <c r="E57"/>
  <c r="Q56"/>
  <c r="H56"/>
  <c r="E56"/>
  <c r="S55"/>
  <c r="R55"/>
  <c r="Q55"/>
  <c r="P55"/>
  <c r="H55"/>
  <c r="G55"/>
  <c r="F55"/>
  <c r="E55"/>
  <c r="S54"/>
  <c r="R54"/>
  <c r="Q54"/>
  <c r="P54"/>
  <c r="H54"/>
  <c r="G54"/>
  <c r="F54"/>
  <c r="E54"/>
  <c r="S53"/>
  <c r="R53"/>
  <c r="Q53"/>
  <c r="P53"/>
  <c r="H53"/>
  <c r="G53"/>
  <c r="F53"/>
  <c r="E53"/>
  <c r="S52"/>
  <c r="R52"/>
  <c r="Q52"/>
  <c r="P52"/>
  <c r="J52"/>
  <c r="D52"/>
  <c r="H52"/>
  <c r="G52"/>
  <c r="F52"/>
  <c r="E52"/>
  <c r="S51"/>
  <c r="R51"/>
  <c r="Q51"/>
  <c r="P51"/>
  <c r="J51"/>
  <c r="D51"/>
  <c r="H51"/>
  <c r="G51"/>
  <c r="F51"/>
  <c r="E51"/>
  <c r="Q50"/>
  <c r="H50"/>
  <c r="E50"/>
  <c r="S49"/>
  <c r="R49"/>
  <c r="Q49"/>
  <c r="P49"/>
  <c r="H49"/>
  <c r="G49"/>
  <c r="F49"/>
  <c r="E49"/>
  <c r="S48"/>
  <c r="R48"/>
  <c r="Q48"/>
  <c r="P48"/>
  <c r="H48"/>
  <c r="G48"/>
  <c r="F48"/>
  <c r="E48"/>
  <c r="M46"/>
  <c r="L46"/>
  <c r="N46"/>
  <c r="O46"/>
  <c r="S46"/>
  <c r="R46"/>
  <c r="Q46"/>
  <c r="P46"/>
  <c r="K46"/>
  <c r="H46"/>
  <c r="G46"/>
  <c r="F46"/>
  <c r="E46"/>
  <c r="N45"/>
  <c r="O45"/>
  <c r="S45"/>
  <c r="R45"/>
  <c r="Q45"/>
  <c r="P45"/>
  <c r="K45"/>
  <c r="H45"/>
  <c r="G45"/>
  <c r="F45"/>
  <c r="E45"/>
  <c r="N44"/>
  <c r="O44"/>
  <c r="S44"/>
  <c r="R44"/>
  <c r="Q44"/>
  <c r="P44"/>
  <c r="K44"/>
  <c r="H44"/>
  <c r="G44"/>
  <c r="F44"/>
  <c r="E44"/>
  <c r="M43"/>
  <c r="N43"/>
  <c r="O43"/>
  <c r="S43"/>
  <c r="R43"/>
  <c r="Q43"/>
  <c r="P43"/>
  <c r="K43"/>
  <c r="H43"/>
  <c r="G43"/>
  <c r="F43"/>
  <c r="E43"/>
  <c r="N42"/>
  <c r="O42"/>
  <c r="S42"/>
  <c r="R42"/>
  <c r="Q42"/>
  <c r="P42"/>
  <c r="K42"/>
  <c r="H42"/>
  <c r="G42"/>
  <c r="F42"/>
  <c r="E42"/>
  <c r="N41"/>
  <c r="O41"/>
  <c r="S41"/>
  <c r="R41"/>
  <c r="Q41"/>
  <c r="P41"/>
  <c r="K41"/>
  <c r="H41"/>
  <c r="G41"/>
  <c r="F41"/>
  <c r="E41"/>
  <c r="M40"/>
  <c r="N40"/>
  <c r="O40"/>
  <c r="S40"/>
  <c r="R40"/>
  <c r="Q40"/>
  <c r="P40"/>
  <c r="K40"/>
  <c r="H40"/>
  <c r="G40"/>
  <c r="F40"/>
  <c r="E40"/>
  <c r="M39"/>
  <c r="L39"/>
  <c r="N39"/>
  <c r="O39"/>
  <c r="S39"/>
  <c r="R39"/>
  <c r="Q39"/>
  <c r="P39"/>
  <c r="K39"/>
  <c r="H39"/>
  <c r="G39"/>
  <c r="F39"/>
  <c r="E39"/>
  <c r="N38"/>
  <c r="O38"/>
  <c r="S38"/>
  <c r="R38"/>
  <c r="Q38"/>
  <c r="P38"/>
  <c r="K38"/>
  <c r="H38"/>
  <c r="G38"/>
  <c r="F38"/>
  <c r="E38"/>
  <c r="M37"/>
  <c r="N37"/>
  <c r="O37"/>
  <c r="S37"/>
  <c r="R37"/>
  <c r="Q37"/>
  <c r="P37"/>
  <c r="K37"/>
  <c r="H37"/>
  <c r="G37"/>
  <c r="F37"/>
  <c r="E37"/>
  <c r="M36"/>
  <c r="L36"/>
  <c r="N36"/>
  <c r="O36"/>
  <c r="S36"/>
  <c r="R36"/>
  <c r="Q36"/>
  <c r="P36"/>
  <c r="K36"/>
  <c r="H36"/>
  <c r="G36"/>
  <c r="F36"/>
  <c r="E36"/>
  <c r="M35"/>
  <c r="L35"/>
  <c r="N35"/>
  <c r="O35"/>
  <c r="S35"/>
  <c r="R35"/>
  <c r="Q35"/>
  <c r="P35"/>
  <c r="K35"/>
  <c r="H35"/>
  <c r="G35"/>
  <c r="F35"/>
  <c r="E35"/>
  <c r="M34"/>
  <c r="L34"/>
  <c r="N34"/>
  <c r="O34"/>
  <c r="S34"/>
  <c r="R34"/>
  <c r="Q34"/>
  <c r="P34"/>
  <c r="K34"/>
  <c r="H34"/>
  <c r="G34"/>
  <c r="F34"/>
  <c r="E34"/>
  <c r="N33"/>
  <c r="O33"/>
  <c r="S33"/>
  <c r="R33"/>
  <c r="Q33"/>
  <c r="P33"/>
  <c r="K33"/>
  <c r="H33"/>
  <c r="G33"/>
  <c r="F33"/>
  <c r="E33"/>
  <c r="M32"/>
  <c r="L32"/>
  <c r="N32"/>
  <c r="O32"/>
  <c r="S32"/>
  <c r="R32"/>
  <c r="Q32"/>
  <c r="P32"/>
  <c r="K32"/>
  <c r="H32"/>
  <c r="G32"/>
  <c r="F32"/>
  <c r="E32"/>
  <c r="N31"/>
  <c r="O31"/>
  <c r="S31"/>
  <c r="R31"/>
  <c r="Q31"/>
  <c r="P31"/>
  <c r="K31"/>
  <c r="H31"/>
  <c r="G31"/>
  <c r="F31"/>
  <c r="E31"/>
  <c r="N30"/>
  <c r="O30"/>
  <c r="S30"/>
  <c r="R30"/>
  <c r="Q30"/>
  <c r="P30"/>
  <c r="K30"/>
  <c r="H30"/>
  <c r="G30"/>
  <c r="F30"/>
  <c r="E30"/>
  <c r="N29"/>
  <c r="O29"/>
  <c r="S29"/>
  <c r="R29"/>
  <c r="Q29"/>
  <c r="P29"/>
  <c r="K29"/>
  <c r="H29"/>
  <c r="G29"/>
  <c r="F29"/>
  <c r="E29"/>
  <c r="M28"/>
  <c r="L28"/>
  <c r="N28"/>
  <c r="O28"/>
  <c r="S28"/>
  <c r="R28"/>
  <c r="Q28"/>
  <c r="P28"/>
  <c r="K28"/>
  <c r="H28"/>
  <c r="G28"/>
  <c r="F28"/>
  <c r="E28"/>
  <c r="M27"/>
  <c r="N27"/>
  <c r="O27"/>
  <c r="S27"/>
  <c r="R27"/>
  <c r="Q27"/>
  <c r="P27"/>
  <c r="K27"/>
  <c r="H27"/>
  <c r="G27"/>
  <c r="F27"/>
  <c r="E27"/>
  <c r="N26"/>
  <c r="O26"/>
  <c r="S26"/>
  <c r="R26"/>
  <c r="Q26"/>
  <c r="P26"/>
  <c r="K26"/>
  <c r="H26"/>
  <c r="G26"/>
  <c r="F26"/>
  <c r="E26"/>
  <c r="N25"/>
  <c r="O25"/>
  <c r="S25"/>
  <c r="R25"/>
  <c r="Q25"/>
  <c r="P25"/>
  <c r="K25"/>
  <c r="H25"/>
  <c r="G25"/>
  <c r="F25"/>
  <c r="E25"/>
  <c r="M24"/>
  <c r="N24"/>
  <c r="O24"/>
  <c r="S24"/>
  <c r="R24"/>
  <c r="Q24"/>
  <c r="P24"/>
  <c r="K24"/>
  <c r="H24"/>
  <c r="G24"/>
  <c r="F24"/>
  <c r="E24"/>
  <c r="M23"/>
  <c r="N23"/>
  <c r="O23"/>
  <c r="S23"/>
  <c r="R23"/>
  <c r="Q23"/>
  <c r="P23"/>
  <c r="K23"/>
  <c r="H23"/>
  <c r="G23"/>
  <c r="F23"/>
  <c r="E23"/>
  <c r="N22"/>
  <c r="O22"/>
  <c r="S22"/>
  <c r="R22"/>
  <c r="Q22"/>
  <c r="P22"/>
  <c r="K22"/>
  <c r="H22"/>
  <c r="G22"/>
  <c r="F22"/>
  <c r="E22"/>
  <c r="S19"/>
  <c r="R19"/>
  <c r="Q19"/>
  <c r="P19"/>
  <c r="H19"/>
  <c r="G19"/>
  <c r="F19"/>
  <c r="E19"/>
  <c r="S18"/>
  <c r="R18"/>
  <c r="Q18"/>
  <c r="P18"/>
  <c r="H18"/>
  <c r="G18"/>
  <c r="F18"/>
  <c r="E18"/>
  <c r="S17"/>
  <c r="R17"/>
  <c r="Q17"/>
  <c r="P17"/>
  <c r="H17"/>
  <c r="G17"/>
  <c r="F17"/>
  <c r="E17"/>
  <c r="S16"/>
  <c r="R16"/>
  <c r="Q16"/>
  <c r="P16"/>
  <c r="H16"/>
  <c r="G16"/>
  <c r="F16"/>
  <c r="E16"/>
  <c r="S15"/>
  <c r="R15"/>
  <c r="Q15"/>
  <c r="P15"/>
  <c r="H15"/>
  <c r="G15"/>
  <c r="F15"/>
  <c r="E15"/>
  <c r="S14"/>
  <c r="R14"/>
  <c r="Q14"/>
  <c r="P14"/>
  <c r="H14"/>
  <c r="G14"/>
  <c r="F14"/>
  <c r="E14"/>
  <c r="S13"/>
  <c r="R13"/>
  <c r="Q13"/>
  <c r="P13"/>
  <c r="H13"/>
  <c r="G13"/>
  <c r="F13"/>
  <c r="E13"/>
  <c r="S12"/>
  <c r="R12"/>
  <c r="Q12"/>
  <c r="P12"/>
  <c r="H12"/>
  <c r="G12"/>
  <c r="F12"/>
  <c r="E12"/>
  <c r="S11"/>
  <c r="R11"/>
  <c r="Q11"/>
  <c r="P11"/>
  <c r="H11"/>
  <c r="G11"/>
  <c r="F11"/>
  <c r="E11"/>
  <c r="S10"/>
  <c r="R10"/>
  <c r="Q10"/>
  <c r="P10"/>
  <c r="H10"/>
  <c r="G10"/>
  <c r="F10"/>
  <c r="E10"/>
  <c r="S9"/>
  <c r="R9"/>
  <c r="Q9"/>
  <c r="P9"/>
  <c r="H9"/>
  <c r="G9"/>
  <c r="F9"/>
  <c r="E9"/>
  <c r="S8"/>
  <c r="R8"/>
  <c r="Q8"/>
  <c r="P8"/>
  <c r="H8"/>
  <c r="G8"/>
  <c r="F8"/>
  <c r="E8"/>
  <c r="S7"/>
  <c r="R7"/>
  <c r="Q7"/>
  <c r="P7"/>
  <c r="H7"/>
  <c r="G7"/>
  <c r="F7"/>
  <c r="E7"/>
  <c r="S6"/>
  <c r="R6"/>
  <c r="Q6"/>
  <c r="P6"/>
  <c r="H6"/>
  <c r="G6"/>
  <c r="F6"/>
  <c r="E6"/>
  <c r="S5"/>
  <c r="R5"/>
  <c r="Q5"/>
  <c r="P5"/>
  <c r="H5"/>
  <c r="G5"/>
  <c r="F5"/>
  <c r="E5"/>
  <c r="Q141" i="2"/>
  <c r="P141"/>
  <c r="O141"/>
  <c r="Q139"/>
  <c r="P139"/>
  <c r="O139"/>
  <c r="N138"/>
  <c r="Q138"/>
  <c r="P138"/>
  <c r="P135"/>
  <c r="Q135"/>
  <c r="R135"/>
  <c r="S135"/>
  <c r="P134"/>
  <c r="Q134"/>
  <c r="R134"/>
  <c r="S134"/>
  <c r="P133"/>
  <c r="Q133"/>
  <c r="R133"/>
  <c r="S133"/>
  <c r="P132"/>
  <c r="Q132"/>
  <c r="R132"/>
  <c r="S132"/>
  <c r="P131"/>
  <c r="Q131"/>
  <c r="R131"/>
  <c r="S131"/>
  <c r="P130"/>
  <c r="Q130"/>
  <c r="R130"/>
  <c r="S130"/>
  <c r="P129"/>
  <c r="Q129"/>
  <c r="R129"/>
  <c r="S129"/>
  <c r="O127"/>
  <c r="S127"/>
  <c r="R127"/>
  <c r="Q127"/>
  <c r="P127"/>
  <c r="H127"/>
  <c r="G127"/>
  <c r="F127"/>
  <c r="E127"/>
  <c r="O126"/>
  <c r="S126"/>
  <c r="R126"/>
  <c r="Q126"/>
  <c r="P126"/>
  <c r="H126"/>
  <c r="G126"/>
  <c r="F126"/>
  <c r="E126"/>
  <c r="O125"/>
  <c r="S125"/>
  <c r="R125"/>
  <c r="Q125"/>
  <c r="P125"/>
  <c r="H125"/>
  <c r="G125"/>
  <c r="F125"/>
  <c r="E125"/>
  <c r="O123"/>
  <c r="S123"/>
  <c r="R123"/>
  <c r="Q123"/>
  <c r="P123"/>
  <c r="H123"/>
  <c r="G123"/>
  <c r="F123"/>
  <c r="E123"/>
  <c r="O122"/>
  <c r="S122"/>
  <c r="R122"/>
  <c r="Q122"/>
  <c r="P122"/>
  <c r="H122"/>
  <c r="G122"/>
  <c r="F122"/>
  <c r="E122"/>
  <c r="O121"/>
  <c r="S121"/>
  <c r="R121"/>
  <c r="Q121"/>
  <c r="P121"/>
  <c r="H121"/>
  <c r="G121"/>
  <c r="F121"/>
  <c r="E121"/>
  <c r="O119"/>
  <c r="S119"/>
  <c r="R119"/>
  <c r="Q119"/>
  <c r="P119"/>
  <c r="H119"/>
  <c r="G119"/>
  <c r="F119"/>
  <c r="E119"/>
  <c r="O118"/>
  <c r="S118"/>
  <c r="R118"/>
  <c r="Q118"/>
  <c r="P118"/>
  <c r="H118"/>
  <c r="G118"/>
  <c r="F118"/>
  <c r="E118"/>
  <c r="O117"/>
  <c r="S117"/>
  <c r="R117"/>
  <c r="Q117"/>
  <c r="P117"/>
  <c r="H117"/>
  <c r="G117"/>
  <c r="F117"/>
  <c r="E117"/>
  <c r="O114"/>
  <c r="S114"/>
  <c r="R114"/>
  <c r="Q114"/>
  <c r="P114"/>
  <c r="H114"/>
  <c r="G114"/>
  <c r="F114"/>
  <c r="E114"/>
  <c r="O113"/>
  <c r="S113"/>
  <c r="R113"/>
  <c r="Q113"/>
  <c r="P113"/>
  <c r="H113"/>
  <c r="G113"/>
  <c r="F113"/>
  <c r="E113"/>
  <c r="O112"/>
  <c r="S112"/>
  <c r="R112"/>
  <c r="Q112"/>
  <c r="P112"/>
  <c r="H112"/>
  <c r="G112"/>
  <c r="F112"/>
  <c r="E112"/>
  <c r="O110"/>
  <c r="S110"/>
  <c r="R110"/>
  <c r="Q110"/>
  <c r="P110"/>
  <c r="H110"/>
  <c r="G110"/>
  <c r="F110"/>
  <c r="E110"/>
  <c r="O109"/>
  <c r="S109"/>
  <c r="R109"/>
  <c r="Q109"/>
  <c r="P109"/>
  <c r="H109"/>
  <c r="G109"/>
  <c r="F109"/>
  <c r="E109"/>
  <c r="O108"/>
  <c r="S108"/>
  <c r="R108"/>
  <c r="Q108"/>
  <c r="P108"/>
  <c r="H108"/>
  <c r="G108"/>
  <c r="F108"/>
  <c r="E108"/>
  <c r="O106"/>
  <c r="S106"/>
  <c r="R106"/>
  <c r="Q106"/>
  <c r="P106"/>
  <c r="H106"/>
  <c r="G106"/>
  <c r="F106"/>
  <c r="E106"/>
  <c r="O105"/>
  <c r="S105"/>
  <c r="R105"/>
  <c r="Q105"/>
  <c r="P105"/>
  <c r="H105"/>
  <c r="G105"/>
  <c r="F105"/>
  <c r="E105"/>
  <c r="O104"/>
  <c r="S104"/>
  <c r="R104"/>
  <c r="Q104"/>
  <c r="P104"/>
  <c r="H104"/>
  <c r="G104"/>
  <c r="F104"/>
  <c r="E104"/>
  <c r="N100"/>
  <c r="H100"/>
  <c r="E100"/>
  <c r="S99"/>
  <c r="R99"/>
  <c r="Q99"/>
  <c r="P99"/>
  <c r="N99"/>
  <c r="H99"/>
  <c r="G99"/>
  <c r="F99"/>
  <c r="E99"/>
  <c r="S98"/>
  <c r="R98"/>
  <c r="Q98"/>
  <c r="P98"/>
  <c r="N98"/>
  <c r="H98"/>
  <c r="G98"/>
  <c r="F98"/>
  <c r="E98"/>
  <c r="S97"/>
  <c r="R97"/>
  <c r="Q97"/>
  <c r="P97"/>
  <c r="H97"/>
  <c r="G97"/>
  <c r="F97"/>
  <c r="E97"/>
  <c r="S96"/>
  <c r="R96"/>
  <c r="Q96"/>
  <c r="P96"/>
  <c r="H96"/>
  <c r="G96"/>
  <c r="F96"/>
  <c r="E96"/>
  <c r="S95"/>
  <c r="R95"/>
  <c r="Q95"/>
  <c r="P95"/>
  <c r="N95"/>
  <c r="H95"/>
  <c r="G95"/>
  <c r="F95"/>
  <c r="E95"/>
  <c r="S94"/>
  <c r="R94"/>
  <c r="Q94"/>
  <c r="P94"/>
  <c r="H94"/>
  <c r="G94"/>
  <c r="F94"/>
  <c r="E94"/>
  <c r="S93"/>
  <c r="R93"/>
  <c r="Q93"/>
  <c r="P93"/>
  <c r="N93"/>
  <c r="H93"/>
  <c r="G93"/>
  <c r="F93"/>
  <c r="E93"/>
  <c r="S92"/>
  <c r="R92"/>
  <c r="Q92"/>
  <c r="P92"/>
  <c r="N92"/>
  <c r="H92"/>
  <c r="G92"/>
  <c r="F92"/>
  <c r="E92"/>
  <c r="S91"/>
  <c r="R91"/>
  <c r="Q91"/>
  <c r="P91"/>
  <c r="H91"/>
  <c r="G91"/>
  <c r="F91"/>
  <c r="E91"/>
  <c r="S90"/>
  <c r="R90"/>
  <c r="Q90"/>
  <c r="P90"/>
  <c r="H90"/>
  <c r="G90"/>
  <c r="F90"/>
  <c r="E90"/>
  <c r="S89"/>
  <c r="R89"/>
  <c r="Q89"/>
  <c r="P89"/>
  <c r="H89"/>
  <c r="G89"/>
  <c r="F89"/>
  <c r="E89"/>
  <c r="S88"/>
  <c r="R88"/>
  <c r="Q88"/>
  <c r="P88"/>
  <c r="H88"/>
  <c r="G88"/>
  <c r="F88"/>
  <c r="E88"/>
  <c r="S87"/>
  <c r="R87"/>
  <c r="Q87"/>
  <c r="P87"/>
  <c r="H87"/>
  <c r="G87"/>
  <c r="F87"/>
  <c r="E87"/>
  <c r="S86"/>
  <c r="R86"/>
  <c r="Q86"/>
  <c r="P86"/>
  <c r="H86"/>
  <c r="G86"/>
  <c r="F86"/>
  <c r="E86"/>
  <c r="S85"/>
  <c r="R85"/>
  <c r="Q85"/>
  <c r="P85"/>
  <c r="H85"/>
  <c r="G85"/>
  <c r="F85"/>
  <c r="E85"/>
  <c r="S84"/>
  <c r="R84"/>
  <c r="Q84"/>
  <c r="P84"/>
  <c r="H84"/>
  <c r="G84"/>
  <c r="F84"/>
  <c r="E84"/>
  <c r="S83"/>
  <c r="R83"/>
  <c r="Q83"/>
  <c r="P83"/>
  <c r="H83"/>
  <c r="G83"/>
  <c r="F83"/>
  <c r="E83"/>
  <c r="S82"/>
  <c r="R82"/>
  <c r="Q82"/>
  <c r="P82"/>
  <c r="H82"/>
  <c r="G82"/>
  <c r="F82"/>
  <c r="E82"/>
  <c r="S81"/>
  <c r="R81"/>
  <c r="Q81"/>
  <c r="P81"/>
  <c r="H81"/>
  <c r="G81"/>
  <c r="F81"/>
  <c r="E81"/>
  <c r="S80"/>
  <c r="R80"/>
  <c r="Q80"/>
  <c r="P80"/>
  <c r="H80"/>
  <c r="G80"/>
  <c r="F80"/>
  <c r="E80"/>
  <c r="S79"/>
  <c r="R79"/>
  <c r="Q79"/>
  <c r="P79"/>
  <c r="H79"/>
  <c r="G79"/>
  <c r="F79"/>
  <c r="E79"/>
  <c r="S78"/>
  <c r="R78"/>
  <c r="Q78"/>
  <c r="P78"/>
  <c r="H78"/>
  <c r="G78"/>
  <c r="F78"/>
  <c r="E78"/>
  <c r="S77"/>
  <c r="R77"/>
  <c r="Q77"/>
  <c r="P77"/>
  <c r="H77"/>
  <c r="G77"/>
  <c r="F77"/>
  <c r="E77"/>
  <c r="S76"/>
  <c r="R76"/>
  <c r="Q76"/>
  <c r="P76"/>
  <c r="H76"/>
  <c r="G76"/>
  <c r="F76"/>
  <c r="E76"/>
  <c r="S75"/>
  <c r="R75"/>
  <c r="Q75"/>
  <c r="P75"/>
  <c r="N75"/>
  <c r="H75"/>
  <c r="G75"/>
  <c r="F75"/>
  <c r="E75"/>
  <c r="S74"/>
  <c r="R74"/>
  <c r="Q74"/>
  <c r="P74"/>
  <c r="H74"/>
  <c r="G74"/>
  <c r="F74"/>
  <c r="E74"/>
  <c r="S73"/>
  <c r="R73"/>
  <c r="Q73"/>
  <c r="P73"/>
  <c r="N73"/>
  <c r="H73"/>
  <c r="G73"/>
  <c r="F73"/>
  <c r="E73"/>
  <c r="S72"/>
  <c r="R72"/>
  <c r="Q72"/>
  <c r="P72"/>
  <c r="N72"/>
  <c r="H72"/>
  <c r="G72"/>
  <c r="F72"/>
  <c r="E72"/>
  <c r="O70"/>
  <c r="S70"/>
  <c r="R70"/>
  <c r="Q70"/>
  <c r="P70"/>
  <c r="H70"/>
  <c r="G70"/>
  <c r="F70"/>
  <c r="E70"/>
  <c r="O69"/>
  <c r="S69"/>
  <c r="R69"/>
  <c r="Q69"/>
  <c r="P69"/>
  <c r="H69"/>
  <c r="G69"/>
  <c r="F69"/>
  <c r="E69"/>
  <c r="S67"/>
  <c r="R67"/>
  <c r="Q67"/>
  <c r="P67"/>
  <c r="H67"/>
  <c r="G67"/>
  <c r="F67"/>
  <c r="E67"/>
  <c r="S66"/>
  <c r="R66"/>
  <c r="Q66"/>
  <c r="P66"/>
  <c r="J66"/>
  <c r="D66"/>
  <c r="H66"/>
  <c r="G66"/>
  <c r="F66"/>
  <c r="E66"/>
  <c r="S65"/>
  <c r="R65"/>
  <c r="Q65"/>
  <c r="P65"/>
  <c r="H65"/>
  <c r="G65"/>
  <c r="F65"/>
  <c r="E65"/>
  <c r="S64"/>
  <c r="R64"/>
  <c r="Q64"/>
  <c r="P64"/>
  <c r="H64"/>
  <c r="G64"/>
  <c r="F64"/>
  <c r="E64"/>
  <c r="S63"/>
  <c r="R63"/>
  <c r="Q63"/>
  <c r="P63"/>
  <c r="H63"/>
  <c r="G63"/>
  <c r="F63"/>
  <c r="E63"/>
  <c r="S62"/>
  <c r="R62"/>
  <c r="Q62"/>
  <c r="P62"/>
  <c r="H62"/>
  <c r="G62"/>
  <c r="F62"/>
  <c r="E62"/>
  <c r="S61"/>
  <c r="R61"/>
  <c r="Q61"/>
  <c r="P61"/>
  <c r="H61"/>
  <c r="G61"/>
  <c r="F61"/>
  <c r="E61"/>
  <c r="Q60"/>
  <c r="H60"/>
  <c r="E60"/>
  <c r="S59"/>
  <c r="R59"/>
  <c r="Q59"/>
  <c r="P59"/>
  <c r="H59"/>
  <c r="G59"/>
  <c r="F59"/>
  <c r="E59"/>
  <c r="S58"/>
  <c r="R58"/>
  <c r="Q58"/>
  <c r="P58"/>
  <c r="H58"/>
  <c r="G58"/>
  <c r="F58"/>
  <c r="E58"/>
  <c r="S57"/>
  <c r="R57"/>
  <c r="Q57"/>
  <c r="P57"/>
  <c r="H57"/>
  <c r="G57"/>
  <c r="F57"/>
  <c r="E57"/>
  <c r="S56"/>
  <c r="R56"/>
  <c r="Q56"/>
  <c r="P56"/>
  <c r="J56"/>
  <c r="D56"/>
  <c r="H56"/>
  <c r="G56"/>
  <c r="F56"/>
  <c r="E56"/>
  <c r="S55"/>
  <c r="R55"/>
  <c r="Q55"/>
  <c r="P55"/>
  <c r="J55"/>
  <c r="D55"/>
  <c r="H55"/>
  <c r="G55"/>
  <c r="F55"/>
  <c r="E55"/>
  <c r="Q54"/>
  <c r="H54"/>
  <c r="E54"/>
  <c r="S53"/>
  <c r="R53"/>
  <c r="Q53"/>
  <c r="P53"/>
  <c r="H53"/>
  <c r="G53"/>
  <c r="F53"/>
  <c r="E53"/>
  <c r="S52"/>
  <c r="R52"/>
  <c r="Q52"/>
  <c r="P52"/>
  <c r="H52"/>
  <c r="G52"/>
  <c r="F52"/>
  <c r="E52"/>
  <c r="M50"/>
  <c r="L50"/>
  <c r="N50"/>
  <c r="O50"/>
  <c r="S50"/>
  <c r="R50"/>
  <c r="Q50"/>
  <c r="P50"/>
  <c r="K50"/>
  <c r="H50"/>
  <c r="G50"/>
  <c r="F50"/>
  <c r="E50"/>
  <c r="N49"/>
  <c r="O49"/>
  <c r="S49"/>
  <c r="R49"/>
  <c r="Q49"/>
  <c r="P49"/>
  <c r="K49"/>
  <c r="H49"/>
  <c r="G49"/>
  <c r="F49"/>
  <c r="E49"/>
  <c r="N48"/>
  <c r="O48"/>
  <c r="S48"/>
  <c r="R48"/>
  <c r="Q48"/>
  <c r="P48"/>
  <c r="K48"/>
  <c r="H48"/>
  <c r="G48"/>
  <c r="F48"/>
  <c r="E48"/>
  <c r="M47"/>
  <c r="N47"/>
  <c r="O47"/>
  <c r="S47"/>
  <c r="R47"/>
  <c r="Q47"/>
  <c r="P47"/>
  <c r="K47"/>
  <c r="H47"/>
  <c r="G47"/>
  <c r="F47"/>
  <c r="E47"/>
  <c r="N46"/>
  <c r="O46"/>
  <c r="S46"/>
  <c r="R46"/>
  <c r="Q46"/>
  <c r="P46"/>
  <c r="K46"/>
  <c r="H46"/>
  <c r="G46"/>
  <c r="F46"/>
  <c r="E46"/>
  <c r="N45"/>
  <c r="O45"/>
  <c r="S45"/>
  <c r="R45"/>
  <c r="Q45"/>
  <c r="P45"/>
  <c r="K45"/>
  <c r="H45"/>
  <c r="G45"/>
  <c r="F45"/>
  <c r="E45"/>
  <c r="M44"/>
  <c r="N44"/>
  <c r="O44"/>
  <c r="S44"/>
  <c r="R44"/>
  <c r="Q44"/>
  <c r="P44"/>
  <c r="K44"/>
  <c r="H44"/>
  <c r="G44"/>
  <c r="F44"/>
  <c r="E44"/>
  <c r="M43"/>
  <c r="L43"/>
  <c r="N43"/>
  <c r="O43"/>
  <c r="S43"/>
  <c r="R43"/>
  <c r="Q43"/>
  <c r="P43"/>
  <c r="K43"/>
  <c r="H43"/>
  <c r="G43"/>
  <c r="F43"/>
  <c r="E43"/>
  <c r="N42"/>
  <c r="O42"/>
  <c r="S42"/>
  <c r="R42"/>
  <c r="Q42"/>
  <c r="P42"/>
  <c r="K42"/>
  <c r="H42"/>
  <c r="G42"/>
  <c r="F42"/>
  <c r="E42"/>
  <c r="M41"/>
  <c r="N41"/>
  <c r="O41"/>
  <c r="S41"/>
  <c r="R41"/>
  <c r="Q41"/>
  <c r="P41"/>
  <c r="K41"/>
  <c r="H41"/>
  <c r="G41"/>
  <c r="F41"/>
  <c r="E41"/>
  <c r="M40"/>
  <c r="L40"/>
  <c r="N40"/>
  <c r="O40"/>
  <c r="S40"/>
  <c r="R40"/>
  <c r="Q40"/>
  <c r="P40"/>
  <c r="K40"/>
  <c r="H40"/>
  <c r="G40"/>
  <c r="F40"/>
  <c r="E40"/>
  <c r="M39"/>
  <c r="L39"/>
  <c r="N39"/>
  <c r="O39"/>
  <c r="S39"/>
  <c r="R39"/>
  <c r="Q39"/>
  <c r="P39"/>
  <c r="K39"/>
  <c r="H39"/>
  <c r="G39"/>
  <c r="F39"/>
  <c r="E39"/>
  <c r="M38"/>
  <c r="L38"/>
  <c r="N38"/>
  <c r="O38"/>
  <c r="S38"/>
  <c r="R38"/>
  <c r="Q38"/>
  <c r="P38"/>
  <c r="K38"/>
  <c r="H38"/>
  <c r="G38"/>
  <c r="F38"/>
  <c r="E38"/>
  <c r="N37"/>
  <c r="O37"/>
  <c r="S37"/>
  <c r="R37"/>
  <c r="Q37"/>
  <c r="P37"/>
  <c r="K37"/>
  <c r="H37"/>
  <c r="G37"/>
  <c r="F37"/>
  <c r="E37"/>
  <c r="M36"/>
  <c r="L36"/>
  <c r="N36"/>
  <c r="O36"/>
  <c r="S36"/>
  <c r="R36"/>
  <c r="Q36"/>
  <c r="P36"/>
  <c r="K36"/>
  <c r="H36"/>
  <c r="G36"/>
  <c r="F36"/>
  <c r="E36"/>
  <c r="N35"/>
  <c r="O35"/>
  <c r="S35"/>
  <c r="R35"/>
  <c r="Q35"/>
  <c r="P35"/>
  <c r="K35"/>
  <c r="H35"/>
  <c r="G35"/>
  <c r="F35"/>
  <c r="E35"/>
  <c r="N34"/>
  <c r="O34"/>
  <c r="S34"/>
  <c r="R34"/>
  <c r="Q34"/>
  <c r="P34"/>
  <c r="K34"/>
  <c r="H34"/>
  <c r="G34"/>
  <c r="F34"/>
  <c r="E34"/>
  <c r="N33"/>
  <c r="O33"/>
  <c r="S33"/>
  <c r="R33"/>
  <c r="Q33"/>
  <c r="P33"/>
  <c r="K33"/>
  <c r="H33"/>
  <c r="G33"/>
  <c r="F33"/>
  <c r="E33"/>
  <c r="M32"/>
  <c r="L32"/>
  <c r="N32"/>
  <c r="O32"/>
  <c r="S32"/>
  <c r="R32"/>
  <c r="Q32"/>
  <c r="P32"/>
  <c r="K32"/>
  <c r="H32"/>
  <c r="G32"/>
  <c r="F32"/>
  <c r="E32"/>
  <c r="M31"/>
  <c r="N31"/>
  <c r="O31"/>
  <c r="S31"/>
  <c r="R31"/>
  <c r="Q31"/>
  <c r="P31"/>
  <c r="K31"/>
  <c r="H31"/>
  <c r="G31"/>
  <c r="F31"/>
  <c r="E31"/>
  <c r="N30"/>
  <c r="O30"/>
  <c r="S30"/>
  <c r="R30"/>
  <c r="Q30"/>
  <c r="P30"/>
  <c r="K30"/>
  <c r="H30"/>
  <c r="G30"/>
  <c r="F30"/>
  <c r="E30"/>
  <c r="N29"/>
  <c r="O29"/>
  <c r="S29"/>
  <c r="R29"/>
  <c r="Q29"/>
  <c r="P29"/>
  <c r="K29"/>
  <c r="H29"/>
  <c r="G29"/>
  <c r="F29"/>
  <c r="E29"/>
  <c r="M28"/>
  <c r="N28"/>
  <c r="O28"/>
  <c r="S28"/>
  <c r="R28"/>
  <c r="Q28"/>
  <c r="P28"/>
  <c r="K28"/>
  <c r="H28"/>
  <c r="G28"/>
  <c r="F28"/>
  <c r="E28"/>
  <c r="M27"/>
  <c r="N27"/>
  <c r="O27"/>
  <c r="S27"/>
  <c r="R27"/>
  <c r="Q27"/>
  <c r="P27"/>
  <c r="K27"/>
  <c r="H27"/>
  <c r="G27"/>
  <c r="F27"/>
  <c r="E27"/>
  <c r="N26"/>
  <c r="O26"/>
  <c r="S26"/>
  <c r="R26"/>
  <c r="Q26"/>
  <c r="P26"/>
  <c r="K26"/>
  <c r="H26"/>
  <c r="G26"/>
  <c r="F26"/>
  <c r="E26"/>
  <c r="S23"/>
  <c r="R23"/>
  <c r="Q23"/>
  <c r="P23"/>
  <c r="H23"/>
  <c r="G23"/>
  <c r="F23"/>
  <c r="E23"/>
  <c r="S22"/>
  <c r="R22"/>
  <c r="Q22"/>
  <c r="P22"/>
  <c r="H22"/>
  <c r="G22"/>
  <c r="F22"/>
  <c r="E22"/>
  <c r="S21"/>
  <c r="R21"/>
  <c r="Q21"/>
  <c r="P21"/>
  <c r="H21"/>
  <c r="G21"/>
  <c r="F21"/>
  <c r="E21"/>
  <c r="S20"/>
  <c r="R20"/>
  <c r="Q20"/>
  <c r="P20"/>
  <c r="H20"/>
  <c r="G20"/>
  <c r="F20"/>
  <c r="E20"/>
  <c r="S19"/>
  <c r="R19"/>
  <c r="Q19"/>
  <c r="P19"/>
  <c r="H19"/>
  <c r="G19"/>
  <c r="F19"/>
  <c r="E19"/>
  <c r="S18"/>
  <c r="R18"/>
  <c r="Q18"/>
  <c r="P18"/>
  <c r="H18"/>
  <c r="G18"/>
  <c r="F18"/>
  <c r="E18"/>
  <c r="S17"/>
  <c r="R17"/>
  <c r="Q17"/>
  <c r="P17"/>
  <c r="H17"/>
  <c r="G17"/>
  <c r="F17"/>
  <c r="E17"/>
  <c r="S16"/>
  <c r="R16"/>
  <c r="Q16"/>
  <c r="P16"/>
  <c r="H16"/>
  <c r="G16"/>
  <c r="F16"/>
  <c r="E16"/>
  <c r="S15"/>
  <c r="R15"/>
  <c r="Q15"/>
  <c r="P15"/>
  <c r="H15"/>
  <c r="G15"/>
  <c r="F15"/>
  <c r="E15"/>
  <c r="S14"/>
  <c r="R14"/>
  <c r="Q14"/>
  <c r="P14"/>
  <c r="H14"/>
  <c r="G14"/>
  <c r="F14"/>
  <c r="E14"/>
  <c r="S13"/>
  <c r="R13"/>
  <c r="Q13"/>
  <c r="P13"/>
  <c r="H13"/>
  <c r="G13"/>
  <c r="F13"/>
  <c r="E13"/>
  <c r="S12"/>
  <c r="R12"/>
  <c r="Q12"/>
  <c r="P12"/>
  <c r="H12"/>
  <c r="G12"/>
  <c r="F12"/>
  <c r="E12"/>
  <c r="S11"/>
  <c r="R11"/>
  <c r="Q11"/>
  <c r="P11"/>
  <c r="H11"/>
  <c r="G11"/>
  <c r="F11"/>
  <c r="E11"/>
  <c r="S10"/>
  <c r="R10"/>
  <c r="Q10"/>
  <c r="P10"/>
  <c r="H10"/>
  <c r="G10"/>
  <c r="F10"/>
  <c r="E10"/>
  <c r="S9"/>
  <c r="R9"/>
  <c r="Q9"/>
  <c r="P9"/>
  <c r="H9"/>
  <c r="G9"/>
  <c r="F9"/>
  <c r="E9"/>
  <c r="Q60" i="1"/>
  <c r="Q54"/>
  <c r="O141"/>
  <c r="O139"/>
  <c r="O127"/>
  <c r="O126"/>
  <c r="O125"/>
  <c r="O123"/>
  <c r="O122"/>
  <c r="O121"/>
  <c r="O119"/>
  <c r="O118"/>
  <c r="O117"/>
  <c r="O114"/>
  <c r="O113"/>
  <c r="O112"/>
  <c r="O110"/>
  <c r="O109"/>
  <c r="O108"/>
  <c r="O105"/>
  <c r="O106"/>
  <c r="O104"/>
  <c r="P104"/>
  <c r="Q104"/>
  <c r="R104"/>
  <c r="S104"/>
  <c r="O70"/>
  <c r="O69"/>
  <c r="M38"/>
  <c r="L38"/>
  <c r="N38"/>
  <c r="O38"/>
  <c r="M39"/>
  <c r="L39"/>
  <c r="N39"/>
  <c r="O39"/>
  <c r="M40"/>
  <c r="L40"/>
  <c r="N40"/>
  <c r="O40"/>
  <c r="M41"/>
  <c r="N41"/>
  <c r="O41"/>
  <c r="N42"/>
  <c r="O42"/>
  <c r="M43"/>
  <c r="L43"/>
  <c r="N43"/>
  <c r="O43"/>
  <c r="M44"/>
  <c r="N44"/>
  <c r="O44"/>
  <c r="N45"/>
  <c r="O45"/>
  <c r="N46"/>
  <c r="O46"/>
  <c r="M47"/>
  <c r="N47"/>
  <c r="O47"/>
  <c r="N48"/>
  <c r="O48"/>
  <c r="N49"/>
  <c r="O49"/>
  <c r="M50"/>
  <c r="L50"/>
  <c r="N50"/>
  <c r="O50"/>
  <c r="M27"/>
  <c r="N27"/>
  <c r="O27"/>
  <c r="M28"/>
  <c r="N28"/>
  <c r="O28"/>
  <c r="N29"/>
  <c r="O29"/>
  <c r="N30"/>
  <c r="O30"/>
  <c r="M31"/>
  <c r="N31"/>
  <c r="O31"/>
  <c r="M32"/>
  <c r="L32"/>
  <c r="N32"/>
  <c r="O32"/>
  <c r="N33"/>
  <c r="O33"/>
  <c r="N34"/>
  <c r="O34"/>
  <c r="N35"/>
  <c r="O35"/>
  <c r="M36"/>
  <c r="L36"/>
  <c r="N36"/>
  <c r="O36"/>
  <c r="N37"/>
  <c r="O37"/>
  <c r="N26"/>
  <c r="O26"/>
  <c r="P26"/>
  <c r="Q26"/>
  <c r="R26"/>
  <c r="S26"/>
  <c r="P27"/>
  <c r="Q27"/>
  <c r="R27"/>
  <c r="S27"/>
  <c r="P28"/>
  <c r="Q28"/>
  <c r="R28"/>
  <c r="S28"/>
  <c r="P29"/>
  <c r="Q29"/>
  <c r="R29"/>
  <c r="S29"/>
  <c r="P30"/>
  <c r="Q30"/>
  <c r="R30"/>
  <c r="S30"/>
  <c r="P31"/>
  <c r="Q31"/>
  <c r="R31"/>
  <c r="S31"/>
  <c r="P32"/>
  <c r="Q32"/>
  <c r="R32"/>
  <c r="S32"/>
  <c r="P33"/>
  <c r="Q33"/>
  <c r="R33"/>
  <c r="S33"/>
  <c r="P34"/>
  <c r="Q34"/>
  <c r="R34"/>
  <c r="S34"/>
  <c r="P35"/>
  <c r="Q35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P49"/>
  <c r="Q49"/>
  <c r="R49"/>
  <c r="S49"/>
  <c r="P50"/>
  <c r="Q50"/>
  <c r="R50"/>
  <c r="S5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0"/>
  <c r="G69"/>
  <c r="G67"/>
  <c r="D66"/>
  <c r="G66"/>
  <c r="G65"/>
  <c r="G64"/>
  <c r="G63"/>
  <c r="G62"/>
  <c r="G61"/>
  <c r="G59"/>
  <c r="G58"/>
  <c r="G57"/>
  <c r="D56"/>
  <c r="G56"/>
  <c r="D55"/>
  <c r="G55"/>
  <c r="G53"/>
  <c r="G52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0"/>
  <c r="F69"/>
  <c r="F67"/>
  <c r="F66"/>
  <c r="F65"/>
  <c r="F64"/>
  <c r="F63"/>
  <c r="F62"/>
  <c r="F61"/>
  <c r="F59"/>
  <c r="F58"/>
  <c r="F57"/>
  <c r="F56"/>
  <c r="F55"/>
  <c r="F53"/>
  <c r="F52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0"/>
  <c r="H69"/>
  <c r="H67"/>
  <c r="H66"/>
  <c r="H65"/>
  <c r="H64"/>
  <c r="H63"/>
  <c r="H62"/>
  <c r="H61"/>
  <c r="H60"/>
  <c r="H59"/>
  <c r="H58"/>
  <c r="H57"/>
  <c r="H56"/>
  <c r="H55"/>
  <c r="H54"/>
  <c r="H53"/>
  <c r="H52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G127"/>
  <c r="G126"/>
  <c r="G125"/>
  <c r="G123"/>
  <c r="G122"/>
  <c r="G121"/>
  <c r="H127"/>
  <c r="H126"/>
  <c r="H125"/>
  <c r="H123"/>
  <c r="H122"/>
  <c r="H121"/>
  <c r="H119"/>
  <c r="H118"/>
  <c r="H117"/>
  <c r="H114"/>
  <c r="H113"/>
  <c r="H112"/>
  <c r="H110"/>
  <c r="H109"/>
  <c r="H108"/>
  <c r="H105"/>
  <c r="H106"/>
  <c r="H104"/>
  <c r="G119"/>
  <c r="G118"/>
  <c r="G117"/>
  <c r="F127"/>
  <c r="F126"/>
  <c r="F125"/>
  <c r="F123"/>
  <c r="F122"/>
  <c r="F121"/>
  <c r="F119"/>
  <c r="F118"/>
  <c r="F117"/>
  <c r="E127"/>
  <c r="E126"/>
  <c r="E125"/>
  <c r="E123"/>
  <c r="E122"/>
  <c r="E121"/>
  <c r="E118"/>
  <c r="E119"/>
  <c r="E117"/>
  <c r="G114"/>
  <c r="G113"/>
  <c r="G112"/>
  <c r="G110"/>
  <c r="G109"/>
  <c r="G108"/>
  <c r="G106"/>
  <c r="G105"/>
  <c r="G104"/>
  <c r="F114"/>
  <c r="F113"/>
  <c r="F112"/>
  <c r="F110"/>
  <c r="F109"/>
  <c r="F108"/>
  <c r="F105"/>
  <c r="F106"/>
  <c r="F104"/>
  <c r="E113"/>
  <c r="E114"/>
  <c r="E112"/>
  <c r="E109"/>
  <c r="E110"/>
  <c r="E108"/>
  <c r="E105"/>
  <c r="E106"/>
  <c r="E104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72"/>
  <c r="E70"/>
  <c r="E69"/>
  <c r="E53"/>
  <c r="E54"/>
  <c r="E55"/>
  <c r="E56"/>
  <c r="E57"/>
  <c r="E58"/>
  <c r="E59"/>
  <c r="E60"/>
  <c r="E61"/>
  <c r="E62"/>
  <c r="E63"/>
  <c r="E64"/>
  <c r="E65"/>
  <c r="E66"/>
  <c r="E67"/>
  <c r="E52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27"/>
  <c r="E28"/>
  <c r="E26"/>
  <c r="H9"/>
  <c r="H10"/>
  <c r="H11"/>
  <c r="H12"/>
  <c r="H13"/>
  <c r="H14"/>
  <c r="H15"/>
  <c r="H16"/>
  <c r="H17"/>
  <c r="H18"/>
  <c r="H19"/>
  <c r="H20"/>
  <c r="H21"/>
  <c r="H22"/>
  <c r="H23"/>
  <c r="E13"/>
  <c r="E14"/>
  <c r="E15"/>
  <c r="E16"/>
  <c r="E17"/>
  <c r="E18"/>
  <c r="E19"/>
  <c r="E20"/>
  <c r="E21"/>
  <c r="E22"/>
  <c r="E23"/>
  <c r="E11"/>
  <c r="E12"/>
  <c r="F10"/>
  <c r="F11"/>
  <c r="F12"/>
  <c r="F13"/>
  <c r="F14"/>
  <c r="F15"/>
  <c r="F16"/>
  <c r="F17"/>
  <c r="F18"/>
  <c r="F19"/>
  <c r="F20"/>
  <c r="F21"/>
  <c r="F22"/>
  <c r="F23"/>
  <c r="F9"/>
  <c r="G10"/>
  <c r="G11"/>
  <c r="G12"/>
  <c r="G13"/>
  <c r="G14"/>
  <c r="G15"/>
  <c r="G16"/>
  <c r="G17"/>
  <c r="G18"/>
  <c r="G19"/>
  <c r="G20"/>
  <c r="G21"/>
  <c r="G22"/>
  <c r="G23"/>
  <c r="G9"/>
  <c r="E9"/>
  <c r="E10"/>
  <c r="P9"/>
  <c r="N138"/>
  <c r="P133"/>
  <c r="Q138"/>
  <c r="W139"/>
  <c r="P138"/>
  <c r="W138"/>
  <c r="Q141"/>
  <c r="Q139"/>
  <c r="P141"/>
  <c r="P139"/>
  <c r="P130"/>
  <c r="Q130"/>
  <c r="R130"/>
  <c r="S130"/>
  <c r="P131"/>
  <c r="Q131"/>
  <c r="R131"/>
  <c r="S131"/>
  <c r="P132"/>
  <c r="Q132"/>
  <c r="R132"/>
  <c r="S132"/>
  <c r="Q133"/>
  <c r="R133"/>
  <c r="S133"/>
  <c r="P134"/>
  <c r="Q134"/>
  <c r="R134"/>
  <c r="S134"/>
  <c r="P135"/>
  <c r="Q135"/>
  <c r="R135"/>
  <c r="S135"/>
  <c r="P129"/>
  <c r="Q129"/>
  <c r="R129"/>
  <c r="S129"/>
  <c r="S105"/>
  <c r="S106"/>
  <c r="S108"/>
  <c r="S109"/>
  <c r="S110"/>
  <c r="S112"/>
  <c r="S113"/>
  <c r="S114"/>
  <c r="S117"/>
  <c r="S118"/>
  <c r="S119"/>
  <c r="S121"/>
  <c r="S122"/>
  <c r="S123"/>
  <c r="S125"/>
  <c r="S126"/>
  <c r="S127"/>
  <c r="R105"/>
  <c r="R106"/>
  <c r="R108"/>
  <c r="R109"/>
  <c r="R110"/>
  <c r="R112"/>
  <c r="R113"/>
  <c r="R114"/>
  <c r="R117"/>
  <c r="R118"/>
  <c r="R119"/>
  <c r="R121"/>
  <c r="R122"/>
  <c r="R123"/>
  <c r="R125"/>
  <c r="R126"/>
  <c r="R127"/>
  <c r="Q105"/>
  <c r="Q106"/>
  <c r="Q108"/>
  <c r="Q109"/>
  <c r="Q110"/>
  <c r="Q112"/>
  <c r="Q113"/>
  <c r="Q114"/>
  <c r="Q117"/>
  <c r="Q118"/>
  <c r="Q119"/>
  <c r="Q121"/>
  <c r="Q122"/>
  <c r="Q123"/>
  <c r="Q125"/>
  <c r="Q126"/>
  <c r="Q127"/>
  <c r="P127"/>
  <c r="P105"/>
  <c r="P106"/>
  <c r="P108"/>
  <c r="P109"/>
  <c r="P110"/>
  <c r="P112"/>
  <c r="P113"/>
  <c r="P114"/>
  <c r="P117"/>
  <c r="P118"/>
  <c r="P119"/>
  <c r="P121"/>
  <c r="P122"/>
  <c r="P123"/>
  <c r="P125"/>
  <c r="P126"/>
  <c r="S10"/>
  <c r="S11"/>
  <c r="S12"/>
  <c r="S13"/>
  <c r="S14"/>
  <c r="S15"/>
  <c r="S16"/>
  <c r="S17"/>
  <c r="S18"/>
  <c r="S19"/>
  <c r="S20"/>
  <c r="S21"/>
  <c r="S22"/>
  <c r="S23"/>
  <c r="S52"/>
  <c r="S53"/>
  <c r="S55"/>
  <c r="S56"/>
  <c r="S57"/>
  <c r="S58"/>
  <c r="S59"/>
  <c r="S61"/>
  <c r="S62"/>
  <c r="S63"/>
  <c r="S64"/>
  <c r="S65"/>
  <c r="S66"/>
  <c r="S67"/>
  <c r="S69"/>
  <c r="S70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9"/>
  <c r="R10"/>
  <c r="R11"/>
  <c r="R12"/>
  <c r="R13"/>
  <c r="R14"/>
  <c r="R15"/>
  <c r="R16"/>
  <c r="R17"/>
  <c r="R18"/>
  <c r="R19"/>
  <c r="R20"/>
  <c r="R21"/>
  <c r="R22"/>
  <c r="R23"/>
  <c r="R52"/>
  <c r="R53"/>
  <c r="R55"/>
  <c r="R56"/>
  <c r="R57"/>
  <c r="R58"/>
  <c r="R59"/>
  <c r="R61"/>
  <c r="R62"/>
  <c r="R63"/>
  <c r="R64"/>
  <c r="R65"/>
  <c r="R66"/>
  <c r="R67"/>
  <c r="R69"/>
  <c r="R70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9"/>
  <c r="P99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52"/>
  <c r="P53"/>
  <c r="P55"/>
  <c r="P56"/>
  <c r="P57"/>
  <c r="P58"/>
  <c r="P59"/>
  <c r="P61"/>
  <c r="P62"/>
  <c r="P63"/>
  <c r="P64"/>
  <c r="P65"/>
  <c r="P66"/>
  <c r="P67"/>
  <c r="P69"/>
  <c r="P70"/>
  <c r="Q52"/>
  <c r="Q53"/>
  <c r="Q55"/>
  <c r="Q56"/>
  <c r="Q57"/>
  <c r="Q58"/>
  <c r="Q59"/>
  <c r="Q61"/>
  <c r="Q62"/>
  <c r="Q63"/>
  <c r="Q64"/>
  <c r="Q65"/>
  <c r="Q66"/>
  <c r="Q67"/>
  <c r="Q69"/>
  <c r="Q70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"/>
  <c r="Q11"/>
  <c r="Q12"/>
  <c r="Q13"/>
  <c r="Q14"/>
  <c r="Q15"/>
  <c r="Q16"/>
  <c r="Q17"/>
  <c r="Q18"/>
  <c r="Q19"/>
  <c r="Q20"/>
  <c r="Q21"/>
  <c r="Q22"/>
  <c r="Q23"/>
  <c r="Q9"/>
  <c r="P10"/>
  <c r="P11"/>
  <c r="P12"/>
  <c r="P13"/>
  <c r="P14"/>
  <c r="P15"/>
  <c r="P16"/>
  <c r="P17"/>
  <c r="P18"/>
  <c r="P19"/>
  <c r="P20"/>
  <c r="P21"/>
  <c r="P22"/>
  <c r="P23"/>
  <c r="N100"/>
  <c r="N99"/>
  <c r="N98"/>
  <c r="N95"/>
  <c r="N93"/>
  <c r="N92"/>
  <c r="N75"/>
  <c r="N73"/>
  <c r="N72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J66"/>
  <c r="J56"/>
  <c r="J55"/>
</calcChain>
</file>

<file path=xl/sharedStrings.xml><?xml version="1.0" encoding="utf-8"?>
<sst xmlns="http://schemas.openxmlformats.org/spreadsheetml/2006/main" count="2005" uniqueCount="157">
  <si>
    <t>ELEVATED E&amp;M</t>
  </si>
  <si>
    <t>S.N.</t>
  </si>
  <si>
    <t>ITEM</t>
  </si>
  <si>
    <t>Qty</t>
  </si>
  <si>
    <t xml:space="preserve">LT Panels </t>
  </si>
  <si>
    <t>Nos</t>
  </si>
  <si>
    <t>Distribution Boards</t>
  </si>
  <si>
    <t>Nos.</t>
  </si>
  <si>
    <t>DG with AMF Panels</t>
  </si>
  <si>
    <t>LV Cables</t>
  </si>
  <si>
    <t>Mtr</t>
  </si>
  <si>
    <t>Cable Trays, raceways etc</t>
  </si>
  <si>
    <t xml:space="preserve">Wires </t>
  </si>
  <si>
    <t>LED Lights</t>
  </si>
  <si>
    <t xml:space="preserve">VRV ODU </t>
  </si>
  <si>
    <t>FCU IDU</t>
  </si>
  <si>
    <t>Refrigrant piping</t>
  </si>
  <si>
    <t>Vantilation Fans</t>
  </si>
  <si>
    <t>Addressable Fire Alarm System</t>
  </si>
  <si>
    <t>Fire &amp; Plumbing Pumps</t>
  </si>
  <si>
    <t>Sets</t>
  </si>
  <si>
    <t>Heavy class M.S.  Pipes</t>
  </si>
  <si>
    <t>Panel Flooding Clean agent system</t>
  </si>
  <si>
    <t>Set</t>
  </si>
  <si>
    <t>UNDERGROUND E&amp;M ECS TVS</t>
  </si>
  <si>
    <t>Water cooled chiller</t>
  </si>
  <si>
    <t>Air cooled chiller</t>
  </si>
  <si>
    <t>Pumps (Ecs+Fire+Plumbing)</t>
  </si>
  <si>
    <t>Cooling Towers</t>
  </si>
  <si>
    <t>Airhandling Units(Double Skin)</t>
  </si>
  <si>
    <t>Fan Coil Units</t>
  </si>
  <si>
    <t>Pipes</t>
  </si>
  <si>
    <t>Ducting</t>
  </si>
  <si>
    <t>Sq. Mtr</t>
  </si>
  <si>
    <t>Duct Insulation</t>
  </si>
  <si>
    <t>ECS Fans</t>
  </si>
  <si>
    <t>LT Panels (includes Switchgear/controlgears)</t>
  </si>
  <si>
    <t>Distribution boards</t>
  </si>
  <si>
    <t>LT Cable</t>
  </si>
  <si>
    <t>Cable trays</t>
  </si>
  <si>
    <t>LED Lights Fixtures of different types with wiring</t>
  </si>
  <si>
    <t>Bus Duct</t>
  </si>
  <si>
    <t>Diesel Generator</t>
  </si>
  <si>
    <t>Tunnel Vent. Fan/Trackway Exhaust Fans</t>
  </si>
  <si>
    <t>TVS Dampers</t>
  </si>
  <si>
    <t>Tunnel Ventiations Sound Attenuators</t>
  </si>
  <si>
    <t>Compressors</t>
  </si>
  <si>
    <t xml:space="preserve">Items for BMS/TVS SCADA </t>
  </si>
  <si>
    <t>Lot</t>
  </si>
  <si>
    <t>Clean Agent System</t>
  </si>
  <si>
    <t>Fire Alarm Panel &amp; associated items</t>
  </si>
  <si>
    <t>Water Treatment Plant</t>
  </si>
  <si>
    <t xml:space="preserve">Depot E&amp;M </t>
  </si>
  <si>
    <t xml:space="preserve">DG </t>
  </si>
  <si>
    <t>LED Lights of Different Types</t>
  </si>
  <si>
    <t>Busduct</t>
  </si>
  <si>
    <t>EOT Crane</t>
  </si>
  <si>
    <t>Comressed Air System</t>
  </si>
  <si>
    <t>IDU</t>
  </si>
  <si>
    <t>Clean agent system</t>
  </si>
  <si>
    <t>Traction System</t>
  </si>
  <si>
    <r>
      <t>200kV EHV Cable (1cx800mm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XLPE Al Cable)</t>
    </r>
  </si>
  <si>
    <t>km</t>
  </si>
  <si>
    <r>
      <t>132kV EHV Cable (1cx400mm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XLPE Al Cable)</t>
    </r>
  </si>
  <si>
    <t>220kV Gas Insulated Switchgears</t>
  </si>
  <si>
    <t>No.</t>
  </si>
  <si>
    <t>132kV Gas Insulated Switchgears</t>
  </si>
  <si>
    <t>220/33kV Power Transformer (50MVA)</t>
  </si>
  <si>
    <t>132/33kV Power Transformer (20MVA)</t>
  </si>
  <si>
    <r>
      <t>33kV HV Cables (1cx400mm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XLPE Al Cable)</t>
    </r>
  </si>
  <si>
    <r>
      <t>33kV HV Cables (1cx300mm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XLPE Al Cable)</t>
    </r>
  </si>
  <si>
    <t>33kV Gas Insulated Switchgears</t>
  </si>
  <si>
    <t>33kV Air Insulated Switchgears</t>
  </si>
  <si>
    <t>33/0.415kV Dry Type Auxiliary Transformer (200kVA)</t>
  </si>
  <si>
    <t>33/0.415kV Dry Type Auxiliary Transformer (500kVA)</t>
  </si>
  <si>
    <t>33/0.415kV Dry Type Auxiliary Transformer (2000kVA)</t>
  </si>
  <si>
    <t>Ni-cd Battery Banks (180Ah)</t>
  </si>
  <si>
    <t>Ni-cd Battery Banks (300Ah)</t>
  </si>
  <si>
    <t>Float cum Boost Batter Charger (50A)</t>
  </si>
  <si>
    <t>Float cum Boost Batter Charger (100A)</t>
  </si>
  <si>
    <t>AC Distributing Board (ACDB)</t>
  </si>
  <si>
    <t>DC Distributing Board (DCDB)</t>
  </si>
  <si>
    <t>Remote Terminal Units (RTU)</t>
  </si>
  <si>
    <t>33kV/585-585V, 2850 kVA Dry Type Transformers</t>
  </si>
  <si>
    <t>2.5 MW Rectifier</t>
  </si>
  <si>
    <t>3 phase, 600 V, 1600A Aluminium sand-witched Bus ducts</t>
  </si>
  <si>
    <t>mtr</t>
  </si>
  <si>
    <t>High Speed Circuit Breakers</t>
  </si>
  <si>
    <r>
      <t>1Cx300 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DC Positive Cables</t>
    </r>
  </si>
  <si>
    <r>
      <t>1Cx300 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DC Negative Cables </t>
    </r>
  </si>
  <si>
    <t>Conductor rails along with all fittings equipments for main line</t>
  </si>
  <si>
    <t>Conductor rails along with all fittings equipments for Depot</t>
  </si>
  <si>
    <t>SCADA equipments (Servers, workstations, communication equipment, furniture for equipment room, software, printers &amp; other necessary equipment)</t>
  </si>
  <si>
    <t>LS</t>
  </si>
  <si>
    <t>Lifts &amp; Escalators</t>
  </si>
  <si>
    <t>Lifts</t>
  </si>
  <si>
    <t>Escalator</t>
  </si>
  <si>
    <t xml:space="preserve">Average Unit Rate
 (INR)
</t>
  </si>
  <si>
    <t>Included in SCADA</t>
  </si>
  <si>
    <t>Financial Year 2020-21</t>
  </si>
  <si>
    <t>CEMENT AND STEEL REQUIREMENT</t>
  </si>
  <si>
    <t>Cement (MT)</t>
  </si>
  <si>
    <t>Structural Steel</t>
  </si>
  <si>
    <t>Elevated Corridor (KM) 19.4</t>
  </si>
  <si>
    <t>Under Ground Corridor (KM) 13</t>
  </si>
  <si>
    <t>Depot and Finishing</t>
  </si>
  <si>
    <t xml:space="preserve">Kanpur Metro Project </t>
  </si>
  <si>
    <t xml:space="preserve">Agra Metro Project </t>
  </si>
  <si>
    <t>Elevated Corridor (KM) 21.7</t>
  </si>
  <si>
    <t>Under Ground Corridor (KM) 7.7</t>
  </si>
  <si>
    <t>MT</t>
  </si>
  <si>
    <t>List of commonly used items in the Store's Branch of UPMRCL</t>
  </si>
  <si>
    <t>Stationary Items</t>
  </si>
  <si>
    <t>Cartridges</t>
  </si>
  <si>
    <t>Furniture</t>
  </si>
  <si>
    <t>Uniform (Summer &amp; Winter)</t>
  </si>
  <si>
    <t>I.T related items</t>
  </si>
  <si>
    <t>PPE's Items</t>
  </si>
  <si>
    <t>Shoes &amp; Belts for SCTO &amp; CRA</t>
  </si>
  <si>
    <t xml:space="preserve">Name of the Organisation </t>
  </si>
  <si>
    <t>UPMRC</t>
  </si>
  <si>
    <t>Website Link</t>
  </si>
  <si>
    <t>https://www.lmrcl.com/</t>
  </si>
  <si>
    <t xml:space="preserve">Ministry / Department </t>
  </si>
  <si>
    <t>MoUHA</t>
  </si>
  <si>
    <t>Disclaimer</t>
  </si>
  <si>
    <t>Rolling Stock</t>
  </si>
  <si>
    <t>CBTC based Signalling system</t>
  </si>
  <si>
    <t>AFC</t>
  </si>
  <si>
    <t>Security system</t>
  </si>
  <si>
    <t>Telecom system</t>
  </si>
  <si>
    <t>Car</t>
  </si>
  <si>
    <t>Station</t>
  </si>
  <si>
    <t xml:space="preserve">Rolling Stock , Signalling &amp; Telecommunication </t>
  </si>
  <si>
    <t>TMT Steel (MT)</t>
  </si>
  <si>
    <t>Nil</t>
  </si>
  <si>
    <t>Cor 1 (AGR+KNP)</t>
  </si>
  <si>
    <t>Cor 2 (AGR+KNP)</t>
  </si>
  <si>
    <t>stn</t>
  </si>
  <si>
    <t>Total Qty</t>
  </si>
  <si>
    <t>Qty  (2020-21)</t>
  </si>
  <si>
    <t>Qty  (2021-22)</t>
  </si>
  <si>
    <t>Qty  (2022-23)</t>
  </si>
  <si>
    <t>Qty  (2023-24)</t>
  </si>
  <si>
    <t>Estimated Value of Procurement (2020-21) Lacks</t>
  </si>
  <si>
    <t>Estimated Value of Procurement (2021-22) Lacks</t>
  </si>
  <si>
    <t>Estimated Value of Procurement (2022-23) Lacks</t>
  </si>
  <si>
    <t>Estimated Value of Procurement (2023-24) Lacks</t>
  </si>
  <si>
    <t xml:space="preserve">Amount 
 (INR) Lacks
</t>
  </si>
  <si>
    <t xml:space="preserve">The below mention observation is purely indicative  and the Ministry /Department of UPMRCL will not be liable to any potential bidder for any decision taken/not taken on the basis of projected figures </t>
  </si>
  <si>
    <t xml:space="preserve">Broad Speciffication </t>
  </si>
  <si>
    <t xml:space="preserve">See Procurement Specification </t>
  </si>
  <si>
    <t>Accounting Unit</t>
  </si>
  <si>
    <t>The below mention observation is purely indicative  and the Ministry /Department of UPMRCL will not be liable to any potential bidder for any decision taken/not taken on the basis of projected figures.
The procurement of below mentioned items will be undetaken by the System Contracter awarded the contract for particular system by UPMRCL</t>
  </si>
  <si>
    <t>Financial Year 2021-22</t>
  </si>
  <si>
    <t>Financial Year 2022-23</t>
  </si>
  <si>
    <t>Financial Year 2023-24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</si>
</sst>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[$Rs-849]\ * #,##0.00_ ;_ [$Rs-849]\ * \-#,##0.00_ ;_ [$Rs-849]\ * &quot;-&quot;_ ;_ @_ 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6.6"/>
      <color theme="10"/>
      <name val="Calibri"/>
      <family val="2"/>
    </font>
    <font>
      <b/>
      <sz val="16"/>
      <color theme="1"/>
      <name val="Arial"/>
      <family val="2"/>
    </font>
    <font>
      <u/>
      <sz val="14"/>
      <color theme="10"/>
      <name val="Arial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DFD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2" fillId="0" borderId="0">
      <protection locked="0"/>
    </xf>
    <xf numFmtId="164" fontId="2" fillId="0" borderId="0">
      <protection locked="0"/>
    </xf>
    <xf numFmtId="165" fontId="3" fillId="0" borderId="0">
      <alignment vertical="center"/>
    </xf>
    <xf numFmtId="165" fontId="2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/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/>
    <xf numFmtId="1" fontId="1" fillId="0" borderId="1" xfId="0" applyNumberFormat="1" applyFont="1" applyBorder="1"/>
    <xf numFmtId="1" fontId="1" fillId="0" borderId="8" xfId="0" applyNumberFormat="1" applyFont="1" applyBorder="1"/>
    <xf numFmtId="1" fontId="1" fillId="0" borderId="6" xfId="0" applyNumberFormat="1" applyFont="1" applyBorder="1"/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/>
    <xf numFmtId="1" fontId="1" fillId="0" borderId="5" xfId="0" applyNumberFormat="1" applyFont="1" applyBorder="1"/>
    <xf numFmtId="1" fontId="1" fillId="0" borderId="2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/>
    <xf numFmtId="4" fontId="1" fillId="4" borderId="1" xfId="0" applyNumberFormat="1" applyFont="1" applyFill="1" applyBorder="1"/>
    <xf numFmtId="1" fontId="1" fillId="4" borderId="1" xfId="0" applyNumberFormat="1" applyFont="1" applyFill="1" applyBorder="1"/>
    <xf numFmtId="4" fontId="1" fillId="4" borderId="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5" applyFont="1" applyAlignment="1" applyProtection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8" xfId="0" applyNumberFormat="1" applyFont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0" fontId="1" fillId="0" borderId="1" xfId="0" applyFont="1" applyBorder="1"/>
    <xf numFmtId="1" fontId="1" fillId="4" borderId="8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top" wrapText="1"/>
    </xf>
    <xf numFmtId="1" fontId="10" fillId="6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/>
    <xf numFmtId="0" fontId="10" fillId="5" borderId="16" xfId="0" applyFont="1" applyFill="1" applyBorder="1" applyAlignment="1">
      <alignment vertical="center" wrapText="1"/>
    </xf>
    <xf numFmtId="1" fontId="1" fillId="0" borderId="1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top" wrapText="1"/>
    </xf>
    <xf numFmtId="1" fontId="1" fillId="0" borderId="18" xfId="0" applyNumberFormat="1" applyFont="1" applyBorder="1"/>
    <xf numFmtId="0" fontId="10" fillId="6" borderId="5" xfId="0" applyFont="1" applyFill="1" applyBorder="1" applyAlignment="1">
      <alignment vertical="top" wrapText="1"/>
    </xf>
    <xf numFmtId="0" fontId="1" fillId="0" borderId="5" xfId="0" applyFont="1" applyBorder="1"/>
    <xf numFmtId="2" fontId="1" fillId="5" borderId="5" xfId="0" applyNumberFormat="1" applyFont="1" applyFill="1" applyBorder="1"/>
    <xf numFmtId="2" fontId="1" fillId="0" borderId="5" xfId="0" applyNumberFormat="1" applyFont="1" applyBorder="1" applyAlignment="1">
      <alignment wrapText="1"/>
    </xf>
    <xf numFmtId="0" fontId="10" fillId="5" borderId="1" xfId="0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0" borderId="1" xfId="0" applyNumberFormat="1" applyFont="1" applyBorder="1" applyAlignment="1">
      <alignment wrapText="1"/>
    </xf>
    <xf numFmtId="0" fontId="10" fillId="6" borderId="1" xfId="0" applyFont="1" applyFill="1" applyBorder="1" applyAlignment="1">
      <alignment vertical="top" wrapText="1"/>
    </xf>
    <xf numFmtId="0" fontId="10" fillId="6" borderId="8" xfId="0" applyFont="1" applyFill="1" applyBorder="1" applyAlignment="1">
      <alignment vertical="top" wrapText="1"/>
    </xf>
    <xf numFmtId="0" fontId="1" fillId="0" borderId="8" xfId="0" applyFont="1" applyBorder="1"/>
    <xf numFmtId="2" fontId="1" fillId="5" borderId="8" xfId="0" applyNumberFormat="1" applyFont="1" applyFill="1" applyBorder="1"/>
    <xf numFmtId="2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wrapText="1"/>
    </xf>
    <xf numFmtId="4" fontId="1" fillId="4" borderId="0" xfId="0" applyNumberFormat="1" applyFont="1" applyFill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right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2" fontId="1" fillId="5" borderId="5" xfId="0" applyNumberFormat="1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2" fontId="1" fillId="5" borderId="8" xfId="0" applyNumberFormat="1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0" xfId="0" applyNumberFormat="1" applyFont="1" applyAlignment="1">
      <alignment wrapText="1"/>
    </xf>
  </cellXfs>
  <cellStyles count="6">
    <cellStyle name="Comma 2 2" xfId="2"/>
    <cellStyle name="Hyperlink" xfId="5" builtinId="8"/>
    <cellStyle name="Normal" xfId="0" builtinId="0"/>
    <cellStyle name="Normal 34 2 7 2 2" xfId="1"/>
    <cellStyle name="Normal 34 2 7 3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mrc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mrc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topLeftCell="C123" zoomScaleNormal="100" workbookViewId="0">
      <selection activeCell="W140" sqref="W140"/>
    </sheetView>
  </sheetViews>
  <sheetFormatPr defaultRowHeight="14.25"/>
  <cols>
    <col min="1" max="1" width="5.42578125" style="90" customWidth="1"/>
    <col min="2" max="2" width="45.5703125" style="90" customWidth="1"/>
    <col min="3" max="3" width="34.28515625" style="90" customWidth="1"/>
    <col min="4" max="4" width="21.28515625" style="90" hidden="1" customWidth="1"/>
    <col min="5" max="5" width="19.28515625" style="90" hidden="1" customWidth="1"/>
    <col min="6" max="6" width="14.7109375" style="90" bestFit="1" customWidth="1"/>
    <col min="7" max="8" width="14.7109375" style="90" hidden="1" customWidth="1"/>
    <col min="9" max="9" width="17.28515625" style="90" bestFit="1" customWidth="1"/>
    <col min="10" max="10" width="16.7109375" style="90" hidden="1" customWidth="1"/>
    <col min="11" max="12" width="18.28515625" style="12" hidden="1" customWidth="1"/>
    <col min="13" max="13" width="17.85546875" style="12" hidden="1" customWidth="1"/>
    <col min="14" max="14" width="17.7109375" style="12" hidden="1" customWidth="1"/>
    <col min="15" max="15" width="19.85546875" style="12" hidden="1" customWidth="1"/>
    <col min="16" max="16" width="19.140625" style="92" hidden="1" customWidth="1"/>
    <col min="17" max="17" width="14.140625" style="92" customWidth="1"/>
    <col min="18" max="19" width="27" style="92" hidden="1" customWidth="1"/>
    <col min="20" max="20" width="27" style="90" customWidth="1"/>
    <col min="21" max="21" width="9.140625" style="90"/>
    <col min="22" max="22" width="19" style="90" bestFit="1" customWidth="1"/>
    <col min="23" max="23" width="9.140625" style="90"/>
    <col min="24" max="24" width="32.28515625" style="90" customWidth="1"/>
    <col min="25" max="16384" width="9.140625" style="90"/>
  </cols>
  <sheetData>
    <row r="1" spans="1:19">
      <c r="B1" s="90" t="s">
        <v>119</v>
      </c>
      <c r="D1" s="91" t="s">
        <v>120</v>
      </c>
      <c r="E1" s="91"/>
      <c r="F1" s="91"/>
      <c r="G1" s="91"/>
      <c r="H1" s="91"/>
      <c r="I1" s="91"/>
    </row>
    <row r="2" spans="1:19" ht="18">
      <c r="B2" s="90" t="s">
        <v>121</v>
      </c>
      <c r="D2" s="93" t="s">
        <v>122</v>
      </c>
      <c r="E2" s="93"/>
      <c r="F2" s="93"/>
      <c r="G2" s="93"/>
      <c r="H2" s="93"/>
      <c r="I2" s="93"/>
    </row>
    <row r="3" spans="1:19">
      <c r="B3" s="90" t="s">
        <v>123</v>
      </c>
      <c r="D3" s="91" t="s">
        <v>124</v>
      </c>
      <c r="E3" s="91"/>
      <c r="F3" s="91"/>
      <c r="G3" s="91"/>
      <c r="H3" s="91"/>
      <c r="I3" s="91"/>
    </row>
    <row r="4" spans="1:19">
      <c r="B4" s="90" t="s">
        <v>125</v>
      </c>
      <c r="D4" s="94" t="s">
        <v>149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5">
      <c r="A5" s="95" t="s">
        <v>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" customHeight="1">
      <c r="A6" s="30" t="s">
        <v>1</v>
      </c>
      <c r="B6" s="27" t="s">
        <v>2</v>
      </c>
      <c r="C6" s="27" t="s">
        <v>150</v>
      </c>
      <c r="D6" s="26" t="s">
        <v>139</v>
      </c>
      <c r="E6" s="20" t="s">
        <v>140</v>
      </c>
      <c r="F6" s="20" t="s">
        <v>141</v>
      </c>
      <c r="G6" s="20" t="s">
        <v>142</v>
      </c>
      <c r="H6" s="20" t="s">
        <v>143</v>
      </c>
      <c r="I6" s="88" t="s">
        <v>152</v>
      </c>
      <c r="J6" s="26" t="s">
        <v>3</v>
      </c>
      <c r="K6" s="9"/>
      <c r="L6" s="9"/>
      <c r="N6" s="20" t="s">
        <v>97</v>
      </c>
      <c r="O6" s="20" t="s">
        <v>148</v>
      </c>
      <c r="P6" s="20" t="s">
        <v>144</v>
      </c>
      <c r="Q6" s="20" t="s">
        <v>145</v>
      </c>
      <c r="R6" s="20" t="s">
        <v>146</v>
      </c>
      <c r="S6" s="20" t="s">
        <v>147</v>
      </c>
    </row>
    <row r="7" spans="1:19" ht="60.75" customHeight="1" thickBot="1">
      <c r="A7" s="29">
        <v>1</v>
      </c>
      <c r="B7" s="21" t="s">
        <v>4</v>
      </c>
      <c r="C7" s="21" t="s">
        <v>4</v>
      </c>
      <c r="D7" s="27">
        <v>351</v>
      </c>
      <c r="E7" s="31">
        <v>54</v>
      </c>
      <c r="F7" s="31">
        <v>54</v>
      </c>
      <c r="G7" s="31">
        <v>54</v>
      </c>
      <c r="H7" s="31">
        <v>54</v>
      </c>
      <c r="I7" s="89" t="s">
        <v>5</v>
      </c>
      <c r="J7" s="27">
        <v>351</v>
      </c>
      <c r="K7" s="9"/>
      <c r="L7" s="9"/>
      <c r="N7" s="21">
        <v>54</v>
      </c>
      <c r="O7" s="21">
        <v>54</v>
      </c>
      <c r="P7" s="31">
        <v>54</v>
      </c>
      <c r="Q7" s="31">
        <v>54</v>
      </c>
      <c r="R7" s="31">
        <v>54</v>
      </c>
      <c r="S7" s="31">
        <v>54</v>
      </c>
    </row>
    <row r="8" spans="1:19" ht="14.25" customHeight="1" thickBot="1">
      <c r="A8" s="22" t="s">
        <v>0</v>
      </c>
      <c r="B8" s="23"/>
      <c r="C8" s="23"/>
      <c r="D8" s="23"/>
      <c r="E8" s="23"/>
      <c r="F8" s="23"/>
      <c r="G8" s="23"/>
      <c r="H8" s="23"/>
      <c r="I8" s="41"/>
      <c r="J8" s="41"/>
      <c r="K8" s="41"/>
      <c r="L8" s="41"/>
      <c r="M8" s="41"/>
      <c r="N8" s="41"/>
      <c r="O8" s="41"/>
      <c r="P8" s="41"/>
      <c r="Q8" s="41"/>
      <c r="R8" s="41"/>
      <c r="S8" s="61"/>
    </row>
    <row r="9" spans="1:19">
      <c r="A9" s="4">
        <v>1</v>
      </c>
      <c r="B9" s="2" t="s">
        <v>4</v>
      </c>
      <c r="C9" s="2" t="s">
        <v>151</v>
      </c>
      <c r="D9" s="3">
        <v>351</v>
      </c>
      <c r="E9" s="68">
        <f t="shared" ref="E9:E23" si="0">0.2*D9</f>
        <v>70.2</v>
      </c>
      <c r="F9" s="68">
        <f>0.4*D9</f>
        <v>140.4</v>
      </c>
      <c r="G9" s="68">
        <f>0.25*D9</f>
        <v>87.75</v>
      </c>
      <c r="H9" s="68">
        <f>0.15*D9</f>
        <v>52.65</v>
      </c>
      <c r="I9" s="3" t="s">
        <v>7</v>
      </c>
      <c r="J9" s="3">
        <v>351</v>
      </c>
      <c r="K9" s="14"/>
      <c r="L9" s="14"/>
      <c r="M9" s="13"/>
      <c r="N9" s="69">
        <v>6463321.222222222</v>
      </c>
      <c r="O9" s="69">
        <v>22686.25749</v>
      </c>
      <c r="P9" s="70">
        <f>0.2*O9</f>
        <v>4537.2514980000005</v>
      </c>
      <c r="Q9" s="70">
        <f>0.4*O9</f>
        <v>9074.5029960000011</v>
      </c>
      <c r="R9" s="70">
        <f>0.25*O9</f>
        <v>5671.5643725</v>
      </c>
      <c r="S9" s="70">
        <f>0.15*O9</f>
        <v>3402.9386234999997</v>
      </c>
    </row>
    <row r="10" spans="1:19">
      <c r="A10" s="4">
        <v>2</v>
      </c>
      <c r="B10" s="2" t="s">
        <v>6</v>
      </c>
      <c r="C10" s="2" t="s">
        <v>151</v>
      </c>
      <c r="D10" s="3">
        <v>468</v>
      </c>
      <c r="E10" s="68">
        <f t="shared" si="0"/>
        <v>93.600000000000009</v>
      </c>
      <c r="F10" s="68">
        <f t="shared" ref="F10:F23" si="1">0.4*D10</f>
        <v>187.20000000000002</v>
      </c>
      <c r="G10" s="68">
        <f t="shared" ref="G10:G23" si="2">0.25*D10</f>
        <v>117</v>
      </c>
      <c r="H10" s="68">
        <f t="shared" ref="H10:H23" si="3">0.15*D10</f>
        <v>70.2</v>
      </c>
      <c r="I10" s="3" t="s">
        <v>7</v>
      </c>
      <c r="J10" s="3">
        <v>468</v>
      </c>
      <c r="K10" s="14"/>
      <c r="L10" s="14"/>
      <c r="M10" s="13"/>
      <c r="N10" s="69">
        <v>101624.01851851853</v>
      </c>
      <c r="O10" s="69">
        <v>475.60040666666674</v>
      </c>
      <c r="P10" s="70">
        <f t="shared" ref="P10:P23" si="4">0.2*O10</f>
        <v>95.12008133333336</v>
      </c>
      <c r="Q10" s="70">
        <f t="shared" ref="Q10:Q70" si="5">0.4*O10</f>
        <v>190.24016266666672</v>
      </c>
      <c r="R10" s="70">
        <f t="shared" ref="R10:R72" si="6">0.25*O10</f>
        <v>118.90010166666669</v>
      </c>
      <c r="S10" s="70">
        <f t="shared" ref="S10:S72" si="7">0.15*O10</f>
        <v>71.340061000000006</v>
      </c>
    </row>
    <row r="11" spans="1:19">
      <c r="A11" s="4">
        <v>3</v>
      </c>
      <c r="B11" s="2" t="s">
        <v>8</v>
      </c>
      <c r="C11" s="2" t="s">
        <v>151</v>
      </c>
      <c r="D11" s="3">
        <v>39</v>
      </c>
      <c r="E11" s="68">
        <f t="shared" si="0"/>
        <v>7.8000000000000007</v>
      </c>
      <c r="F11" s="68">
        <f t="shared" si="1"/>
        <v>15.600000000000001</v>
      </c>
      <c r="G11" s="68">
        <f t="shared" si="2"/>
        <v>9.75</v>
      </c>
      <c r="H11" s="68">
        <f t="shared" si="3"/>
        <v>5.85</v>
      </c>
      <c r="I11" s="3" t="s">
        <v>5</v>
      </c>
      <c r="J11" s="3">
        <v>39</v>
      </c>
      <c r="K11" s="14"/>
      <c r="L11" s="14"/>
      <c r="M11" s="13"/>
      <c r="N11" s="69">
        <v>1643598.6666666667</v>
      </c>
      <c r="O11" s="69">
        <v>641.00347999999997</v>
      </c>
      <c r="P11" s="70">
        <f t="shared" si="4"/>
        <v>128.20069599999999</v>
      </c>
      <c r="Q11" s="70">
        <f t="shared" si="5"/>
        <v>256.40139199999999</v>
      </c>
      <c r="R11" s="70">
        <f t="shared" si="6"/>
        <v>160.25086999999999</v>
      </c>
      <c r="S11" s="70">
        <f t="shared" si="7"/>
        <v>96.150521999999995</v>
      </c>
    </row>
    <row r="12" spans="1:19">
      <c r="A12" s="4">
        <v>4</v>
      </c>
      <c r="B12" s="5" t="s">
        <v>9</v>
      </c>
      <c r="C12" s="2" t="s">
        <v>151</v>
      </c>
      <c r="D12" s="4">
        <v>339300</v>
      </c>
      <c r="E12" s="68">
        <f t="shared" si="0"/>
        <v>67860</v>
      </c>
      <c r="F12" s="68">
        <f t="shared" si="1"/>
        <v>135720</v>
      </c>
      <c r="G12" s="68">
        <f t="shared" si="2"/>
        <v>84825</v>
      </c>
      <c r="H12" s="68">
        <f t="shared" si="3"/>
        <v>50895</v>
      </c>
      <c r="I12" s="4" t="s">
        <v>10</v>
      </c>
      <c r="J12" s="4">
        <v>339300</v>
      </c>
      <c r="K12" s="71"/>
      <c r="L12" s="71"/>
      <c r="M12" s="13"/>
      <c r="N12" s="69">
        <v>256</v>
      </c>
      <c r="O12" s="69">
        <v>868.60799999999995</v>
      </c>
      <c r="P12" s="70">
        <f t="shared" si="4"/>
        <v>173.7216</v>
      </c>
      <c r="Q12" s="70">
        <f t="shared" si="5"/>
        <v>347.44319999999999</v>
      </c>
      <c r="R12" s="70">
        <f t="shared" si="6"/>
        <v>217.15199999999999</v>
      </c>
      <c r="S12" s="70">
        <f t="shared" si="7"/>
        <v>130.29119999999998</v>
      </c>
    </row>
    <row r="13" spans="1:19">
      <c r="A13" s="4">
        <v>5</v>
      </c>
      <c r="B13" s="5" t="s">
        <v>11</v>
      </c>
      <c r="C13" s="2" t="s">
        <v>151</v>
      </c>
      <c r="D13" s="4">
        <v>85800</v>
      </c>
      <c r="E13" s="68">
        <f t="shared" si="0"/>
        <v>17160</v>
      </c>
      <c r="F13" s="68">
        <f t="shared" si="1"/>
        <v>34320</v>
      </c>
      <c r="G13" s="68">
        <f t="shared" si="2"/>
        <v>21450</v>
      </c>
      <c r="H13" s="68">
        <f t="shared" si="3"/>
        <v>12870</v>
      </c>
      <c r="I13" s="4" t="s">
        <v>10</v>
      </c>
      <c r="J13" s="4">
        <v>85800</v>
      </c>
      <c r="K13" s="71"/>
      <c r="L13" s="71"/>
      <c r="M13" s="13"/>
      <c r="N13" s="69">
        <v>660</v>
      </c>
      <c r="O13" s="69">
        <v>566.28</v>
      </c>
      <c r="P13" s="70">
        <f t="shared" si="4"/>
        <v>113.256</v>
      </c>
      <c r="Q13" s="70">
        <f t="shared" si="5"/>
        <v>226.512</v>
      </c>
      <c r="R13" s="70">
        <f t="shared" si="6"/>
        <v>141.57</v>
      </c>
      <c r="S13" s="70">
        <f t="shared" si="7"/>
        <v>84.941999999999993</v>
      </c>
    </row>
    <row r="14" spans="1:19">
      <c r="A14" s="4">
        <v>6</v>
      </c>
      <c r="B14" s="5" t="s">
        <v>12</v>
      </c>
      <c r="C14" s="2" t="s">
        <v>151</v>
      </c>
      <c r="D14" s="4">
        <v>1657500</v>
      </c>
      <c r="E14" s="68">
        <f t="shared" si="0"/>
        <v>331500</v>
      </c>
      <c r="F14" s="68">
        <f t="shared" si="1"/>
        <v>663000</v>
      </c>
      <c r="G14" s="68">
        <f t="shared" si="2"/>
        <v>414375</v>
      </c>
      <c r="H14" s="68">
        <f t="shared" si="3"/>
        <v>248625</v>
      </c>
      <c r="I14" s="4" t="s">
        <v>10</v>
      </c>
      <c r="J14" s="4">
        <v>1657500</v>
      </c>
      <c r="K14" s="71"/>
      <c r="L14" s="71"/>
      <c r="M14" s="13"/>
      <c r="N14" s="69">
        <v>40</v>
      </c>
      <c r="O14" s="69">
        <v>663</v>
      </c>
      <c r="P14" s="70">
        <f t="shared" si="4"/>
        <v>132.6</v>
      </c>
      <c r="Q14" s="70">
        <f t="shared" si="5"/>
        <v>265.2</v>
      </c>
      <c r="R14" s="70">
        <f t="shared" si="6"/>
        <v>165.75</v>
      </c>
      <c r="S14" s="70">
        <f t="shared" si="7"/>
        <v>99.45</v>
      </c>
    </row>
    <row r="15" spans="1:19">
      <c r="A15" s="4">
        <v>7</v>
      </c>
      <c r="B15" s="5" t="s">
        <v>13</v>
      </c>
      <c r="C15" s="2" t="s">
        <v>151</v>
      </c>
      <c r="D15" s="4">
        <v>30420</v>
      </c>
      <c r="E15" s="68">
        <f t="shared" si="0"/>
        <v>6084</v>
      </c>
      <c r="F15" s="68">
        <f t="shared" si="1"/>
        <v>12168</v>
      </c>
      <c r="G15" s="68">
        <f t="shared" si="2"/>
        <v>7605</v>
      </c>
      <c r="H15" s="68">
        <f t="shared" si="3"/>
        <v>4563</v>
      </c>
      <c r="I15" s="4" t="s">
        <v>5</v>
      </c>
      <c r="J15" s="4">
        <v>30420</v>
      </c>
      <c r="K15" s="71"/>
      <c r="L15" s="71"/>
      <c r="M15" s="13"/>
      <c r="N15" s="69">
        <v>9641</v>
      </c>
      <c r="O15" s="69">
        <v>2932.7921999999999</v>
      </c>
      <c r="P15" s="70">
        <f t="shared" si="4"/>
        <v>586.55844000000002</v>
      </c>
      <c r="Q15" s="70">
        <f t="shared" si="5"/>
        <v>1173.11688</v>
      </c>
      <c r="R15" s="70">
        <f t="shared" si="6"/>
        <v>733.19804999999997</v>
      </c>
      <c r="S15" s="70">
        <f t="shared" si="7"/>
        <v>439.91882999999996</v>
      </c>
    </row>
    <row r="16" spans="1:19">
      <c r="A16" s="4">
        <v>8</v>
      </c>
      <c r="B16" s="5" t="s">
        <v>14</v>
      </c>
      <c r="C16" s="2" t="s">
        <v>151</v>
      </c>
      <c r="D16" s="4">
        <v>195</v>
      </c>
      <c r="E16" s="68">
        <f t="shared" si="0"/>
        <v>39</v>
      </c>
      <c r="F16" s="68">
        <f t="shared" si="1"/>
        <v>78</v>
      </c>
      <c r="G16" s="68">
        <f t="shared" si="2"/>
        <v>48.75</v>
      </c>
      <c r="H16" s="68">
        <f t="shared" si="3"/>
        <v>29.25</v>
      </c>
      <c r="I16" s="4" t="s">
        <v>5</v>
      </c>
      <c r="J16" s="4">
        <v>195</v>
      </c>
      <c r="K16" s="71"/>
      <c r="L16" s="71"/>
      <c r="M16" s="13"/>
      <c r="N16" s="69">
        <v>403029</v>
      </c>
      <c r="O16" s="69">
        <v>785.90655000000004</v>
      </c>
      <c r="P16" s="70">
        <f t="shared" si="4"/>
        <v>157.18131000000002</v>
      </c>
      <c r="Q16" s="70">
        <f t="shared" si="5"/>
        <v>314.36262000000005</v>
      </c>
      <c r="R16" s="70">
        <f t="shared" si="6"/>
        <v>196.47663750000001</v>
      </c>
      <c r="S16" s="70">
        <f t="shared" si="7"/>
        <v>117.8859825</v>
      </c>
    </row>
    <row r="17" spans="1:19">
      <c r="A17" s="4">
        <v>9</v>
      </c>
      <c r="B17" s="5" t="s">
        <v>15</v>
      </c>
      <c r="C17" s="2" t="s">
        <v>151</v>
      </c>
      <c r="D17" s="4">
        <v>546</v>
      </c>
      <c r="E17" s="68">
        <f t="shared" si="0"/>
        <v>109.2</v>
      </c>
      <c r="F17" s="68">
        <f t="shared" si="1"/>
        <v>218.4</v>
      </c>
      <c r="G17" s="68">
        <f t="shared" si="2"/>
        <v>136.5</v>
      </c>
      <c r="H17" s="68">
        <f t="shared" si="3"/>
        <v>81.899999999999991</v>
      </c>
      <c r="I17" s="4" t="s">
        <v>5</v>
      </c>
      <c r="J17" s="4">
        <v>546</v>
      </c>
      <c r="K17" s="71"/>
      <c r="L17" s="71"/>
      <c r="M17" s="13"/>
      <c r="N17" s="69">
        <v>58378</v>
      </c>
      <c r="O17" s="69">
        <v>318.74387999999999</v>
      </c>
      <c r="P17" s="70">
        <f t="shared" si="4"/>
        <v>63.748775999999999</v>
      </c>
      <c r="Q17" s="70">
        <f t="shared" si="5"/>
        <v>127.497552</v>
      </c>
      <c r="R17" s="70">
        <f t="shared" si="6"/>
        <v>79.685969999999998</v>
      </c>
      <c r="S17" s="70">
        <f t="shared" si="7"/>
        <v>47.811581999999994</v>
      </c>
    </row>
    <row r="18" spans="1:19">
      <c r="A18" s="4">
        <v>10</v>
      </c>
      <c r="B18" s="5" t="s">
        <v>16</v>
      </c>
      <c r="C18" s="2" t="s">
        <v>151</v>
      </c>
      <c r="D18" s="4">
        <v>37830</v>
      </c>
      <c r="E18" s="68">
        <f t="shared" si="0"/>
        <v>7566</v>
      </c>
      <c r="F18" s="68">
        <f t="shared" si="1"/>
        <v>15132</v>
      </c>
      <c r="G18" s="68">
        <f t="shared" si="2"/>
        <v>9457.5</v>
      </c>
      <c r="H18" s="68">
        <f t="shared" si="3"/>
        <v>5674.5</v>
      </c>
      <c r="I18" s="4" t="s">
        <v>10</v>
      </c>
      <c r="J18" s="4">
        <v>37830</v>
      </c>
      <c r="K18" s="71"/>
      <c r="L18" s="71"/>
      <c r="M18" s="13"/>
      <c r="N18" s="69">
        <v>908</v>
      </c>
      <c r="O18" s="69">
        <v>343.49639999999999</v>
      </c>
      <c r="P18" s="70">
        <f t="shared" si="4"/>
        <v>68.699280000000002</v>
      </c>
      <c r="Q18" s="70">
        <f t="shared" si="5"/>
        <v>137.39856</v>
      </c>
      <c r="R18" s="70">
        <f t="shared" si="6"/>
        <v>85.874099999999999</v>
      </c>
      <c r="S18" s="70">
        <f t="shared" si="7"/>
        <v>51.524459999999998</v>
      </c>
    </row>
    <row r="19" spans="1:19">
      <c r="A19" s="4">
        <v>11</v>
      </c>
      <c r="B19" s="5" t="s">
        <v>17</v>
      </c>
      <c r="C19" s="2" t="s">
        <v>151</v>
      </c>
      <c r="D19" s="4">
        <v>273</v>
      </c>
      <c r="E19" s="68">
        <f t="shared" si="0"/>
        <v>54.6</v>
      </c>
      <c r="F19" s="68">
        <f t="shared" si="1"/>
        <v>109.2</v>
      </c>
      <c r="G19" s="68">
        <f t="shared" si="2"/>
        <v>68.25</v>
      </c>
      <c r="H19" s="68">
        <f t="shared" si="3"/>
        <v>40.949999999999996</v>
      </c>
      <c r="I19" s="4" t="s">
        <v>5</v>
      </c>
      <c r="J19" s="4">
        <v>273</v>
      </c>
      <c r="K19" s="71"/>
      <c r="L19" s="71"/>
      <c r="M19" s="13"/>
      <c r="N19" s="69">
        <v>44718</v>
      </c>
      <c r="O19" s="69">
        <v>122.08014</v>
      </c>
      <c r="P19" s="70">
        <f t="shared" si="4"/>
        <v>24.416028000000001</v>
      </c>
      <c r="Q19" s="70">
        <f t="shared" si="5"/>
        <v>48.832056000000001</v>
      </c>
      <c r="R19" s="70">
        <f t="shared" si="6"/>
        <v>30.520035</v>
      </c>
      <c r="S19" s="70">
        <f t="shared" si="7"/>
        <v>18.312020999999998</v>
      </c>
    </row>
    <row r="20" spans="1:19">
      <c r="A20" s="4">
        <v>12</v>
      </c>
      <c r="B20" s="2" t="s">
        <v>18</v>
      </c>
      <c r="C20" s="2" t="s">
        <v>151</v>
      </c>
      <c r="D20" s="3">
        <v>39</v>
      </c>
      <c r="E20" s="68">
        <f t="shared" si="0"/>
        <v>7.8000000000000007</v>
      </c>
      <c r="F20" s="68">
        <f t="shared" si="1"/>
        <v>15.600000000000001</v>
      </c>
      <c r="G20" s="68">
        <f t="shared" si="2"/>
        <v>9.75</v>
      </c>
      <c r="H20" s="68">
        <f t="shared" si="3"/>
        <v>5.85</v>
      </c>
      <c r="I20" s="3" t="s">
        <v>5</v>
      </c>
      <c r="J20" s="3">
        <v>39</v>
      </c>
      <c r="K20" s="14"/>
      <c r="L20" s="14"/>
      <c r="M20" s="13"/>
      <c r="N20" s="69">
        <v>880710</v>
      </c>
      <c r="O20" s="69">
        <v>343.4769</v>
      </c>
      <c r="P20" s="70">
        <f t="shared" si="4"/>
        <v>68.69538</v>
      </c>
      <c r="Q20" s="70">
        <f t="shared" si="5"/>
        <v>137.39076</v>
      </c>
      <c r="R20" s="70">
        <f t="shared" si="6"/>
        <v>85.869225</v>
      </c>
      <c r="S20" s="70">
        <f t="shared" si="7"/>
        <v>51.521535</v>
      </c>
    </row>
    <row r="21" spans="1:19">
      <c r="A21" s="4">
        <v>15</v>
      </c>
      <c r="B21" s="5" t="s">
        <v>19</v>
      </c>
      <c r="C21" s="2" t="s">
        <v>151</v>
      </c>
      <c r="D21" s="4">
        <v>390</v>
      </c>
      <c r="E21" s="68">
        <f t="shared" si="0"/>
        <v>78</v>
      </c>
      <c r="F21" s="68">
        <f t="shared" si="1"/>
        <v>156</v>
      </c>
      <c r="G21" s="68">
        <f t="shared" si="2"/>
        <v>97.5</v>
      </c>
      <c r="H21" s="68">
        <f t="shared" si="3"/>
        <v>58.5</v>
      </c>
      <c r="I21" s="4" t="s">
        <v>20</v>
      </c>
      <c r="J21" s="4">
        <v>390</v>
      </c>
      <c r="K21" s="71"/>
      <c r="L21" s="71"/>
      <c r="M21" s="13"/>
      <c r="N21" s="69">
        <v>178226</v>
      </c>
      <c r="O21" s="69">
        <v>695.08140000000003</v>
      </c>
      <c r="P21" s="70">
        <f t="shared" si="4"/>
        <v>139.01628000000002</v>
      </c>
      <c r="Q21" s="70">
        <f t="shared" si="5"/>
        <v>278.03256000000005</v>
      </c>
      <c r="R21" s="70">
        <f t="shared" si="6"/>
        <v>173.77035000000001</v>
      </c>
      <c r="S21" s="70">
        <f t="shared" si="7"/>
        <v>104.26221</v>
      </c>
    </row>
    <row r="22" spans="1:19">
      <c r="A22" s="4">
        <v>16</v>
      </c>
      <c r="B22" s="5" t="s">
        <v>21</v>
      </c>
      <c r="C22" s="2" t="s">
        <v>151</v>
      </c>
      <c r="D22" s="4">
        <v>17550</v>
      </c>
      <c r="E22" s="68">
        <f t="shared" si="0"/>
        <v>3510</v>
      </c>
      <c r="F22" s="68">
        <f t="shared" si="1"/>
        <v>7020</v>
      </c>
      <c r="G22" s="68">
        <f t="shared" si="2"/>
        <v>4387.5</v>
      </c>
      <c r="H22" s="68">
        <f t="shared" si="3"/>
        <v>2632.5</v>
      </c>
      <c r="I22" s="4" t="s">
        <v>10</v>
      </c>
      <c r="J22" s="4">
        <v>17550</v>
      </c>
      <c r="K22" s="71"/>
      <c r="L22" s="71"/>
      <c r="M22" s="13"/>
      <c r="N22" s="69">
        <v>14813</v>
      </c>
      <c r="O22" s="69">
        <v>2599.6815000000001</v>
      </c>
      <c r="P22" s="70">
        <f t="shared" si="4"/>
        <v>519.93630000000007</v>
      </c>
      <c r="Q22" s="70">
        <f t="shared" si="5"/>
        <v>1039.8726000000001</v>
      </c>
      <c r="R22" s="70">
        <f t="shared" si="6"/>
        <v>649.92037500000004</v>
      </c>
      <c r="S22" s="70">
        <f t="shared" si="7"/>
        <v>389.952225</v>
      </c>
    </row>
    <row r="23" spans="1:19">
      <c r="A23" s="17">
        <v>18</v>
      </c>
      <c r="B23" s="5" t="s">
        <v>22</v>
      </c>
      <c r="C23" s="2" t="s">
        <v>151</v>
      </c>
      <c r="D23" s="4">
        <v>39</v>
      </c>
      <c r="E23" s="68">
        <f t="shared" si="0"/>
        <v>7.8000000000000007</v>
      </c>
      <c r="F23" s="68">
        <f t="shared" si="1"/>
        <v>15.600000000000001</v>
      </c>
      <c r="G23" s="68">
        <f t="shared" si="2"/>
        <v>9.75</v>
      </c>
      <c r="H23" s="68">
        <f t="shared" si="3"/>
        <v>5.85</v>
      </c>
      <c r="I23" s="4" t="s">
        <v>23</v>
      </c>
      <c r="J23" s="4">
        <v>39</v>
      </c>
      <c r="K23" s="71"/>
      <c r="L23" s="71"/>
      <c r="M23" s="13"/>
      <c r="N23" s="69">
        <v>597710</v>
      </c>
      <c r="O23" s="69">
        <v>233.1069</v>
      </c>
      <c r="P23" s="70">
        <f t="shared" si="4"/>
        <v>46.621380000000002</v>
      </c>
      <c r="Q23" s="70">
        <f t="shared" si="5"/>
        <v>93.242760000000004</v>
      </c>
      <c r="R23" s="70">
        <f t="shared" si="6"/>
        <v>58.276724999999999</v>
      </c>
      <c r="S23" s="70">
        <f t="shared" si="7"/>
        <v>34.966034999999998</v>
      </c>
    </row>
    <row r="24" spans="1:19" ht="15" thickBot="1">
      <c r="A24" s="62"/>
      <c r="B24" s="63"/>
      <c r="C24" s="63"/>
      <c r="D24" s="62"/>
      <c r="E24" s="62"/>
      <c r="F24" s="62"/>
      <c r="G24" s="62"/>
      <c r="H24" s="62"/>
      <c r="I24" s="62"/>
      <c r="J24" s="62"/>
      <c r="K24" s="11"/>
      <c r="L24" s="11"/>
      <c r="N24" s="64"/>
      <c r="O24" s="64"/>
      <c r="P24" s="96"/>
      <c r="Q24" s="96"/>
      <c r="R24" s="96"/>
      <c r="S24" s="96"/>
    </row>
    <row r="25" spans="1:19" ht="18.75" thickBot="1">
      <c r="A25" s="22" t="s">
        <v>24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</row>
    <row r="26" spans="1:19">
      <c r="A26" s="55">
        <v>1</v>
      </c>
      <c r="B26" s="34" t="s">
        <v>25</v>
      </c>
      <c r="C26" s="2" t="s">
        <v>151</v>
      </c>
      <c r="D26" s="35">
        <v>54</v>
      </c>
      <c r="E26" s="68">
        <f t="shared" ref="E26:E89" si="8">0.2*D26</f>
        <v>10.8</v>
      </c>
      <c r="F26" s="68">
        <f t="shared" ref="F26:F89" si="9">0.4*D26</f>
        <v>21.6</v>
      </c>
      <c r="G26" s="68">
        <f t="shared" ref="G26:G89" si="10">0.25*D26</f>
        <v>13.5</v>
      </c>
      <c r="H26" s="68">
        <f t="shared" ref="H26:H50" si="11">0.15*D26</f>
        <v>8.1</v>
      </c>
      <c r="I26" s="35" t="s">
        <v>7</v>
      </c>
      <c r="J26" s="35">
        <v>54</v>
      </c>
      <c r="K26" s="36">
        <f>J26/18</f>
        <v>3</v>
      </c>
      <c r="L26" s="36">
        <v>12</v>
      </c>
      <c r="M26" s="37">
        <v>78156024</v>
      </c>
      <c r="N26" s="37">
        <f t="shared" ref="N26:N50" si="12">M26/L26</f>
        <v>6513002</v>
      </c>
      <c r="O26" s="72">
        <f>(N26*J26)/100000</f>
        <v>3517.02108</v>
      </c>
      <c r="P26" s="97">
        <f>O26*0.2</f>
        <v>703.40421600000002</v>
      </c>
      <c r="Q26" s="97">
        <f t="shared" si="5"/>
        <v>1406.808432</v>
      </c>
      <c r="R26" s="97">
        <f t="shared" si="6"/>
        <v>879.25527</v>
      </c>
      <c r="S26" s="97">
        <f t="shared" si="7"/>
        <v>527.55316199999993</v>
      </c>
    </row>
    <row r="27" spans="1:19">
      <c r="A27" s="56">
        <v>2</v>
      </c>
      <c r="B27" s="2" t="s">
        <v>26</v>
      </c>
      <c r="C27" s="2" t="s">
        <v>151</v>
      </c>
      <c r="D27" s="3">
        <v>36</v>
      </c>
      <c r="E27" s="68">
        <f>0.2*D27</f>
        <v>7.2</v>
      </c>
      <c r="F27" s="68">
        <f t="shared" si="9"/>
        <v>14.4</v>
      </c>
      <c r="G27" s="68">
        <f t="shared" si="10"/>
        <v>9</v>
      </c>
      <c r="H27" s="68">
        <f t="shared" si="11"/>
        <v>5.3999999999999995</v>
      </c>
      <c r="I27" s="3" t="s">
        <v>5</v>
      </c>
      <c r="J27" s="3">
        <v>36</v>
      </c>
      <c r="K27" s="14">
        <f t="shared" ref="K27:K50" si="13">J27/18</f>
        <v>2</v>
      </c>
      <c r="L27" s="14">
        <v>8</v>
      </c>
      <c r="M27" s="13">
        <f>1142888+302088*67.58</f>
        <v>21557995.039999999</v>
      </c>
      <c r="N27" s="13">
        <f t="shared" si="12"/>
        <v>2694749.38</v>
      </c>
      <c r="O27" s="72">
        <f t="shared" ref="O27:O50" si="14">(N27*J27)/100000</f>
        <v>970.10977679999996</v>
      </c>
      <c r="P27" s="98">
        <f t="shared" ref="P27:P88" si="15">O27*0.2</f>
        <v>194.02195535999999</v>
      </c>
      <c r="Q27" s="98">
        <f t="shared" si="5"/>
        <v>388.04391071999999</v>
      </c>
      <c r="R27" s="98">
        <f t="shared" si="6"/>
        <v>242.52744419999999</v>
      </c>
      <c r="S27" s="98">
        <f t="shared" si="7"/>
        <v>145.51646651999999</v>
      </c>
    </row>
    <row r="28" spans="1:19">
      <c r="A28" s="56">
        <v>3</v>
      </c>
      <c r="B28" s="2" t="s">
        <v>27</v>
      </c>
      <c r="C28" s="2" t="s">
        <v>151</v>
      </c>
      <c r="D28" s="3">
        <v>594</v>
      </c>
      <c r="E28" s="68">
        <f t="shared" si="8"/>
        <v>118.80000000000001</v>
      </c>
      <c r="F28" s="68">
        <f t="shared" si="9"/>
        <v>237.60000000000002</v>
      </c>
      <c r="G28" s="68">
        <f t="shared" si="10"/>
        <v>148.5</v>
      </c>
      <c r="H28" s="68">
        <f t="shared" si="11"/>
        <v>89.1</v>
      </c>
      <c r="I28" s="3" t="s">
        <v>5</v>
      </c>
      <c r="J28" s="3">
        <v>594</v>
      </c>
      <c r="K28" s="14">
        <f t="shared" si="13"/>
        <v>33</v>
      </c>
      <c r="L28" s="14">
        <v>116</v>
      </c>
      <c r="M28" s="13">
        <f>8076856+11547944+17692470</f>
        <v>37317270</v>
      </c>
      <c r="N28" s="13">
        <f t="shared" si="12"/>
        <v>321700.60344827588</v>
      </c>
      <c r="O28" s="72">
        <f t="shared" si="14"/>
        <v>1910.9015844827586</v>
      </c>
      <c r="P28" s="98">
        <f t="shared" si="15"/>
        <v>382.18031689655174</v>
      </c>
      <c r="Q28" s="98">
        <f t="shared" si="5"/>
        <v>764.36063379310349</v>
      </c>
      <c r="R28" s="98">
        <f t="shared" si="6"/>
        <v>477.72539612068965</v>
      </c>
      <c r="S28" s="98">
        <f t="shared" si="7"/>
        <v>286.63523767241378</v>
      </c>
    </row>
    <row r="29" spans="1:19">
      <c r="A29" s="56">
        <v>4</v>
      </c>
      <c r="B29" s="5" t="s">
        <v>28</v>
      </c>
      <c r="C29" s="2" t="s">
        <v>151</v>
      </c>
      <c r="D29" s="4">
        <v>54</v>
      </c>
      <c r="E29" s="68">
        <f t="shared" si="8"/>
        <v>10.8</v>
      </c>
      <c r="F29" s="68">
        <f t="shared" si="9"/>
        <v>21.6</v>
      </c>
      <c r="G29" s="68">
        <f t="shared" si="10"/>
        <v>13.5</v>
      </c>
      <c r="H29" s="68">
        <f t="shared" si="11"/>
        <v>8.1</v>
      </c>
      <c r="I29" s="4" t="s">
        <v>5</v>
      </c>
      <c r="J29" s="4">
        <v>54</v>
      </c>
      <c r="K29" s="14">
        <f t="shared" si="13"/>
        <v>3</v>
      </c>
      <c r="L29" s="14">
        <v>12</v>
      </c>
      <c r="M29" s="13">
        <v>11595168</v>
      </c>
      <c r="N29" s="13">
        <f t="shared" si="12"/>
        <v>966264</v>
      </c>
      <c r="O29" s="72">
        <f t="shared" si="14"/>
        <v>521.78255999999999</v>
      </c>
      <c r="P29" s="98">
        <f t="shared" si="15"/>
        <v>104.35651200000001</v>
      </c>
      <c r="Q29" s="98">
        <f t="shared" si="5"/>
        <v>208.71302400000002</v>
      </c>
      <c r="R29" s="98">
        <f t="shared" si="6"/>
        <v>130.44564</v>
      </c>
      <c r="S29" s="98">
        <f t="shared" si="7"/>
        <v>78.267383999999993</v>
      </c>
    </row>
    <row r="30" spans="1:19">
      <c r="A30" s="56">
        <v>5</v>
      </c>
      <c r="B30" s="5" t="s">
        <v>29</v>
      </c>
      <c r="C30" s="2" t="s">
        <v>151</v>
      </c>
      <c r="D30" s="4">
        <v>58</v>
      </c>
      <c r="E30" s="68">
        <f t="shared" si="8"/>
        <v>11.600000000000001</v>
      </c>
      <c r="F30" s="68">
        <f t="shared" si="9"/>
        <v>23.200000000000003</v>
      </c>
      <c r="G30" s="68">
        <f t="shared" si="10"/>
        <v>14.5</v>
      </c>
      <c r="H30" s="68">
        <f t="shared" si="11"/>
        <v>8.6999999999999993</v>
      </c>
      <c r="I30" s="4" t="s">
        <v>5</v>
      </c>
      <c r="J30" s="4">
        <v>58</v>
      </c>
      <c r="K30" s="14">
        <f t="shared" si="13"/>
        <v>3.2222222222222223</v>
      </c>
      <c r="L30" s="14">
        <v>8</v>
      </c>
      <c r="M30" s="13">
        <v>20698760</v>
      </c>
      <c r="N30" s="13">
        <f t="shared" si="12"/>
        <v>2587345</v>
      </c>
      <c r="O30" s="72">
        <f t="shared" si="14"/>
        <v>1500.6601000000001</v>
      </c>
      <c r="P30" s="98">
        <f t="shared" si="15"/>
        <v>300.13202000000001</v>
      </c>
      <c r="Q30" s="98">
        <f t="shared" si="5"/>
        <v>600.26404000000002</v>
      </c>
      <c r="R30" s="98">
        <f t="shared" si="6"/>
        <v>375.16502500000001</v>
      </c>
      <c r="S30" s="98">
        <f t="shared" si="7"/>
        <v>225.09901500000001</v>
      </c>
    </row>
    <row r="31" spans="1:19">
      <c r="A31" s="56">
        <v>6</v>
      </c>
      <c r="B31" s="5" t="s">
        <v>30</v>
      </c>
      <c r="C31" s="2" t="s">
        <v>151</v>
      </c>
      <c r="D31" s="4">
        <v>435</v>
      </c>
      <c r="E31" s="68">
        <f t="shared" si="8"/>
        <v>87</v>
      </c>
      <c r="F31" s="68">
        <f t="shared" si="9"/>
        <v>174</v>
      </c>
      <c r="G31" s="68">
        <f t="shared" si="10"/>
        <v>108.75</v>
      </c>
      <c r="H31" s="68">
        <f t="shared" si="11"/>
        <v>65.25</v>
      </c>
      <c r="I31" s="4" t="s">
        <v>5</v>
      </c>
      <c r="J31" s="4">
        <v>435</v>
      </c>
      <c r="K31" s="14">
        <f t="shared" si="13"/>
        <v>24.166666666666668</v>
      </c>
      <c r="L31" s="14">
        <v>132</v>
      </c>
      <c r="M31" s="13">
        <f>9842504</f>
        <v>9842504</v>
      </c>
      <c r="N31" s="13">
        <f t="shared" si="12"/>
        <v>74564.42424242424</v>
      </c>
      <c r="O31" s="72">
        <f t="shared" si="14"/>
        <v>324.35524545454541</v>
      </c>
      <c r="P31" s="98">
        <f t="shared" si="15"/>
        <v>64.871049090909082</v>
      </c>
      <c r="Q31" s="98">
        <f t="shared" si="5"/>
        <v>129.74209818181816</v>
      </c>
      <c r="R31" s="98">
        <f t="shared" si="6"/>
        <v>81.088811363636353</v>
      </c>
      <c r="S31" s="98">
        <f t="shared" si="7"/>
        <v>48.653286818181812</v>
      </c>
    </row>
    <row r="32" spans="1:19">
      <c r="A32" s="56">
        <v>7</v>
      </c>
      <c r="B32" s="5" t="s">
        <v>31</v>
      </c>
      <c r="C32" s="2" t="s">
        <v>151</v>
      </c>
      <c r="D32" s="4">
        <v>133711</v>
      </c>
      <c r="E32" s="68">
        <f t="shared" si="8"/>
        <v>26742.2</v>
      </c>
      <c r="F32" s="68">
        <f t="shared" si="9"/>
        <v>53484.4</v>
      </c>
      <c r="G32" s="68">
        <f t="shared" si="10"/>
        <v>33427.75</v>
      </c>
      <c r="H32" s="68">
        <f t="shared" si="11"/>
        <v>20056.649999999998</v>
      </c>
      <c r="I32" s="4" t="s">
        <v>10</v>
      </c>
      <c r="J32" s="4">
        <v>133711</v>
      </c>
      <c r="K32" s="14">
        <f t="shared" si="13"/>
        <v>7428.3888888888887</v>
      </c>
      <c r="L32" s="14">
        <f>(16224+1580+6780)</f>
        <v>24584</v>
      </c>
      <c r="M32" s="13">
        <f>40669632+12439780+20534500</f>
        <v>73643912</v>
      </c>
      <c r="N32" s="13">
        <f t="shared" si="12"/>
        <v>2995.603319232021</v>
      </c>
      <c r="O32" s="72">
        <f t="shared" si="14"/>
        <v>4005.4511541783281</v>
      </c>
      <c r="P32" s="98">
        <f t="shared" si="15"/>
        <v>801.09023083566569</v>
      </c>
      <c r="Q32" s="98">
        <f t="shared" si="5"/>
        <v>1602.1804616713314</v>
      </c>
      <c r="R32" s="98">
        <f t="shared" si="6"/>
        <v>1001.362788544582</v>
      </c>
      <c r="S32" s="98">
        <f t="shared" si="7"/>
        <v>600.81767312674924</v>
      </c>
    </row>
    <row r="33" spans="1:19">
      <c r="A33" s="56">
        <v>8</v>
      </c>
      <c r="B33" s="5" t="s">
        <v>32</v>
      </c>
      <c r="C33" s="2" t="s">
        <v>151</v>
      </c>
      <c r="D33" s="4">
        <v>149400</v>
      </c>
      <c r="E33" s="68">
        <f t="shared" si="8"/>
        <v>29880</v>
      </c>
      <c r="F33" s="68">
        <f t="shared" si="9"/>
        <v>59760</v>
      </c>
      <c r="G33" s="68">
        <f t="shared" si="10"/>
        <v>37350</v>
      </c>
      <c r="H33" s="68">
        <f t="shared" si="11"/>
        <v>22410</v>
      </c>
      <c r="I33" s="4" t="s">
        <v>33</v>
      </c>
      <c r="J33" s="4">
        <v>149400</v>
      </c>
      <c r="K33" s="14">
        <f t="shared" si="13"/>
        <v>8300</v>
      </c>
      <c r="L33" s="14">
        <v>31251</v>
      </c>
      <c r="M33" s="13">
        <v>51362810</v>
      </c>
      <c r="N33" s="13">
        <f t="shared" si="12"/>
        <v>1643.5573261655627</v>
      </c>
      <c r="O33" s="72">
        <f t="shared" si="14"/>
        <v>2455.474645291351</v>
      </c>
      <c r="P33" s="98">
        <f t="shared" si="15"/>
        <v>491.09492905827022</v>
      </c>
      <c r="Q33" s="98">
        <f t="shared" si="5"/>
        <v>982.18985811654045</v>
      </c>
      <c r="R33" s="98">
        <f t="shared" si="6"/>
        <v>613.86866132283774</v>
      </c>
      <c r="S33" s="98">
        <f t="shared" si="7"/>
        <v>368.32119679370265</v>
      </c>
    </row>
    <row r="34" spans="1:19">
      <c r="A34" s="56">
        <v>9</v>
      </c>
      <c r="B34" s="5" t="s">
        <v>34</v>
      </c>
      <c r="C34" s="2" t="s">
        <v>151</v>
      </c>
      <c r="D34" s="4">
        <v>75063</v>
      </c>
      <c r="E34" s="68">
        <f t="shared" si="8"/>
        <v>15012.6</v>
      </c>
      <c r="F34" s="68">
        <f t="shared" si="9"/>
        <v>30025.200000000001</v>
      </c>
      <c r="G34" s="68">
        <f t="shared" si="10"/>
        <v>18765.75</v>
      </c>
      <c r="H34" s="68">
        <f t="shared" si="11"/>
        <v>11259.449999999999</v>
      </c>
      <c r="I34" s="4" t="s">
        <v>33</v>
      </c>
      <c r="J34" s="4">
        <v>75063</v>
      </c>
      <c r="K34" s="14">
        <f t="shared" si="13"/>
        <v>4170.166666666667</v>
      </c>
      <c r="L34" s="14">
        <v>27700</v>
      </c>
      <c r="M34" s="13">
        <v>14974550</v>
      </c>
      <c r="N34" s="13">
        <f t="shared" si="12"/>
        <v>540.59747292418774</v>
      </c>
      <c r="O34" s="72">
        <f t="shared" si="14"/>
        <v>405.788681101083</v>
      </c>
      <c r="P34" s="98">
        <f t="shared" si="15"/>
        <v>81.157736220216606</v>
      </c>
      <c r="Q34" s="98">
        <f t="shared" si="5"/>
        <v>162.31547244043321</v>
      </c>
      <c r="R34" s="98">
        <f t="shared" si="6"/>
        <v>101.44717027527075</v>
      </c>
      <c r="S34" s="98">
        <f t="shared" si="7"/>
        <v>60.868302165162447</v>
      </c>
    </row>
    <row r="35" spans="1:19">
      <c r="A35" s="56">
        <v>10</v>
      </c>
      <c r="B35" s="5" t="s">
        <v>35</v>
      </c>
      <c r="C35" s="2" t="s">
        <v>151</v>
      </c>
      <c r="D35" s="4">
        <v>383</v>
      </c>
      <c r="E35" s="68">
        <f t="shared" si="8"/>
        <v>76.600000000000009</v>
      </c>
      <c r="F35" s="68">
        <f t="shared" si="9"/>
        <v>153.20000000000002</v>
      </c>
      <c r="G35" s="68">
        <f t="shared" si="10"/>
        <v>95.75</v>
      </c>
      <c r="H35" s="68">
        <f t="shared" si="11"/>
        <v>57.449999999999996</v>
      </c>
      <c r="I35" s="4" t="s">
        <v>5</v>
      </c>
      <c r="J35" s="4">
        <v>383</v>
      </c>
      <c r="K35" s="14">
        <f t="shared" si="13"/>
        <v>21.277777777777779</v>
      </c>
      <c r="L35" s="14">
        <v>96</v>
      </c>
      <c r="M35" s="13">
        <v>16244056</v>
      </c>
      <c r="N35" s="13">
        <f t="shared" si="12"/>
        <v>169208.91666666666</v>
      </c>
      <c r="O35" s="72">
        <f t="shared" si="14"/>
        <v>648.07015083333329</v>
      </c>
      <c r="P35" s="98">
        <f t="shared" si="15"/>
        <v>129.61403016666665</v>
      </c>
      <c r="Q35" s="98">
        <f t="shared" si="5"/>
        <v>259.2280603333333</v>
      </c>
      <c r="R35" s="98">
        <f t="shared" si="6"/>
        <v>162.01753770833332</v>
      </c>
      <c r="S35" s="98">
        <f t="shared" si="7"/>
        <v>97.210522624999996</v>
      </c>
    </row>
    <row r="36" spans="1:19">
      <c r="A36" s="56">
        <v>11</v>
      </c>
      <c r="B36" s="5" t="s">
        <v>36</v>
      </c>
      <c r="C36" s="2" t="s">
        <v>151</v>
      </c>
      <c r="D36" s="4">
        <v>718</v>
      </c>
      <c r="E36" s="68">
        <f t="shared" si="8"/>
        <v>143.6</v>
      </c>
      <c r="F36" s="68">
        <f t="shared" si="9"/>
        <v>287.2</v>
      </c>
      <c r="G36" s="68">
        <f t="shared" si="10"/>
        <v>179.5</v>
      </c>
      <c r="H36" s="68">
        <f t="shared" si="11"/>
        <v>107.7</v>
      </c>
      <c r="I36" s="4" t="s">
        <v>5</v>
      </c>
      <c r="J36" s="4">
        <v>718</v>
      </c>
      <c r="K36" s="14">
        <f t="shared" si="13"/>
        <v>39.888888888888886</v>
      </c>
      <c r="L36" s="14">
        <f>48+73</f>
        <v>121</v>
      </c>
      <c r="M36" s="13">
        <f>169933006+141070662</f>
        <v>311003668</v>
      </c>
      <c r="N36" s="13">
        <f t="shared" si="12"/>
        <v>2570278.2479338842</v>
      </c>
      <c r="O36" s="72">
        <f t="shared" si="14"/>
        <v>18454.597820165287</v>
      </c>
      <c r="P36" s="98">
        <f t="shared" si="15"/>
        <v>3690.9195640330577</v>
      </c>
      <c r="Q36" s="98">
        <f t="shared" si="5"/>
        <v>7381.8391280661153</v>
      </c>
      <c r="R36" s="98">
        <f t="shared" si="6"/>
        <v>4613.6494550413217</v>
      </c>
      <c r="S36" s="98">
        <f t="shared" si="7"/>
        <v>2768.1896730247931</v>
      </c>
    </row>
    <row r="37" spans="1:19">
      <c r="A37" s="56">
        <v>12</v>
      </c>
      <c r="B37" s="2" t="s">
        <v>37</v>
      </c>
      <c r="C37" s="2" t="s">
        <v>151</v>
      </c>
      <c r="D37" s="3">
        <v>672</v>
      </c>
      <c r="E37" s="68">
        <f t="shared" si="8"/>
        <v>134.4</v>
      </c>
      <c r="F37" s="68">
        <f t="shared" si="9"/>
        <v>268.8</v>
      </c>
      <c r="G37" s="68">
        <f t="shared" si="10"/>
        <v>168</v>
      </c>
      <c r="H37" s="68">
        <f t="shared" si="11"/>
        <v>100.8</v>
      </c>
      <c r="I37" s="3" t="s">
        <v>7</v>
      </c>
      <c r="J37" s="3">
        <v>672</v>
      </c>
      <c r="K37" s="14">
        <f t="shared" si="13"/>
        <v>37.333333333333336</v>
      </c>
      <c r="L37" s="14">
        <v>148</v>
      </c>
      <c r="M37" s="13">
        <v>15320360</v>
      </c>
      <c r="N37" s="13">
        <f t="shared" si="12"/>
        <v>103515.94594594595</v>
      </c>
      <c r="O37" s="72">
        <f t="shared" si="14"/>
        <v>695.62715675675679</v>
      </c>
      <c r="P37" s="98">
        <f t="shared" si="15"/>
        <v>139.12543135135135</v>
      </c>
      <c r="Q37" s="98">
        <f t="shared" si="5"/>
        <v>278.2508627027027</v>
      </c>
      <c r="R37" s="98">
        <f t="shared" si="6"/>
        <v>173.9067891891892</v>
      </c>
      <c r="S37" s="98">
        <f t="shared" si="7"/>
        <v>104.34407351351352</v>
      </c>
    </row>
    <row r="38" spans="1:19">
      <c r="A38" s="56">
        <v>13</v>
      </c>
      <c r="B38" s="5" t="s">
        <v>38</v>
      </c>
      <c r="C38" s="2" t="s">
        <v>151</v>
      </c>
      <c r="D38" s="4">
        <v>713800</v>
      </c>
      <c r="E38" s="68">
        <f t="shared" si="8"/>
        <v>142760</v>
      </c>
      <c r="F38" s="68">
        <f t="shared" si="9"/>
        <v>285520</v>
      </c>
      <c r="G38" s="68">
        <f t="shared" si="10"/>
        <v>178450</v>
      </c>
      <c r="H38" s="68">
        <f t="shared" si="11"/>
        <v>107070</v>
      </c>
      <c r="I38" s="4" t="s">
        <v>10</v>
      </c>
      <c r="J38" s="4">
        <v>713800</v>
      </c>
      <c r="K38" s="14">
        <f t="shared" si="13"/>
        <v>39655.555555555555</v>
      </c>
      <c r="L38" s="14">
        <f>81972+21080+44008+20360</f>
        <v>167420</v>
      </c>
      <c r="M38" s="13">
        <f>253040032+46592764</f>
        <v>299632796</v>
      </c>
      <c r="N38" s="13">
        <f t="shared" si="12"/>
        <v>1789.7072990084816</v>
      </c>
      <c r="O38" s="72">
        <f t="shared" si="14"/>
        <v>12774.930700322542</v>
      </c>
      <c r="P38" s="98">
        <f t="shared" si="15"/>
        <v>2554.9861400645086</v>
      </c>
      <c r="Q38" s="98">
        <f t="shared" si="5"/>
        <v>5109.9722801290172</v>
      </c>
      <c r="R38" s="98">
        <f t="shared" si="6"/>
        <v>3193.7326750806355</v>
      </c>
      <c r="S38" s="98">
        <f t="shared" si="7"/>
        <v>1916.2396050483812</v>
      </c>
    </row>
    <row r="39" spans="1:19">
      <c r="A39" s="56">
        <v>14</v>
      </c>
      <c r="B39" s="5" t="s">
        <v>39</v>
      </c>
      <c r="C39" s="2" t="s">
        <v>151</v>
      </c>
      <c r="D39" s="4">
        <v>192560</v>
      </c>
      <c r="E39" s="68">
        <f t="shared" si="8"/>
        <v>38512</v>
      </c>
      <c r="F39" s="68">
        <f t="shared" si="9"/>
        <v>77024</v>
      </c>
      <c r="G39" s="68">
        <f t="shared" si="10"/>
        <v>48140</v>
      </c>
      <c r="H39" s="68">
        <f t="shared" si="11"/>
        <v>28884</v>
      </c>
      <c r="I39" s="4" t="s">
        <v>10</v>
      </c>
      <c r="J39" s="4">
        <v>192560</v>
      </c>
      <c r="K39" s="14">
        <f t="shared" si="13"/>
        <v>10697.777777777777</v>
      </c>
      <c r="L39" s="14">
        <f>19212+3900</f>
        <v>23112</v>
      </c>
      <c r="M39" s="13">
        <f>18343232+3830880</f>
        <v>22174112</v>
      </c>
      <c r="N39" s="13">
        <f t="shared" si="12"/>
        <v>959.41986846659745</v>
      </c>
      <c r="O39" s="72">
        <f t="shared" si="14"/>
        <v>1847.4588987192801</v>
      </c>
      <c r="P39" s="98">
        <f t="shared" si="15"/>
        <v>369.49177974385606</v>
      </c>
      <c r="Q39" s="98">
        <f t="shared" si="5"/>
        <v>738.98355948771211</v>
      </c>
      <c r="R39" s="98">
        <f t="shared" si="6"/>
        <v>461.86472467982003</v>
      </c>
      <c r="S39" s="98">
        <f t="shared" si="7"/>
        <v>277.11883480789203</v>
      </c>
    </row>
    <row r="40" spans="1:19">
      <c r="A40" s="56">
        <v>15</v>
      </c>
      <c r="B40" s="5" t="s">
        <v>40</v>
      </c>
      <c r="C40" s="2" t="s">
        <v>151</v>
      </c>
      <c r="D40" s="4">
        <v>31240</v>
      </c>
      <c r="E40" s="68">
        <f t="shared" si="8"/>
        <v>6248</v>
      </c>
      <c r="F40" s="68">
        <f t="shared" si="9"/>
        <v>12496</v>
      </c>
      <c r="G40" s="68">
        <f t="shared" si="10"/>
        <v>7810</v>
      </c>
      <c r="H40" s="68">
        <f t="shared" si="11"/>
        <v>4686</v>
      </c>
      <c r="I40" s="4" t="s">
        <v>5</v>
      </c>
      <c r="J40" s="4">
        <v>31240</v>
      </c>
      <c r="K40" s="14">
        <f t="shared" si="13"/>
        <v>1735.5555555555557</v>
      </c>
      <c r="L40" s="14">
        <f>4912</f>
        <v>4912</v>
      </c>
      <c r="M40" s="13">
        <f>(115934051)+41680*67.58</f>
        <v>118750785.40000001</v>
      </c>
      <c r="N40" s="13">
        <f t="shared" si="12"/>
        <v>24175.648493485343</v>
      </c>
      <c r="O40" s="72">
        <f t="shared" si="14"/>
        <v>7552.472589364821</v>
      </c>
      <c r="P40" s="98">
        <f t="shared" si="15"/>
        <v>1510.4945178729643</v>
      </c>
      <c r="Q40" s="98">
        <f t="shared" si="5"/>
        <v>3020.9890357459285</v>
      </c>
      <c r="R40" s="98">
        <f t="shared" si="6"/>
        <v>1888.1181473412053</v>
      </c>
      <c r="S40" s="98">
        <f t="shared" si="7"/>
        <v>1132.870888404723</v>
      </c>
    </row>
    <row r="41" spans="1:19">
      <c r="A41" s="56">
        <v>16</v>
      </c>
      <c r="B41" s="5" t="s">
        <v>41</v>
      </c>
      <c r="C41" s="2" t="s">
        <v>151</v>
      </c>
      <c r="D41" s="4">
        <v>954</v>
      </c>
      <c r="E41" s="68">
        <f t="shared" si="8"/>
        <v>190.8</v>
      </c>
      <c r="F41" s="68">
        <f t="shared" si="9"/>
        <v>381.6</v>
      </c>
      <c r="G41" s="68">
        <f t="shared" si="10"/>
        <v>238.5</v>
      </c>
      <c r="H41" s="68">
        <f t="shared" si="11"/>
        <v>143.1</v>
      </c>
      <c r="I41" s="4" t="s">
        <v>10</v>
      </c>
      <c r="J41" s="4">
        <v>954</v>
      </c>
      <c r="K41" s="14">
        <f t="shared" si="13"/>
        <v>53</v>
      </c>
      <c r="L41" s="14">
        <v>64</v>
      </c>
      <c r="M41" s="13">
        <f>3143936+149808*67.58</f>
        <v>13267960.640000001</v>
      </c>
      <c r="N41" s="13">
        <f t="shared" si="12"/>
        <v>207311.88500000001</v>
      </c>
      <c r="O41" s="72">
        <f t="shared" si="14"/>
        <v>1977.7553829000003</v>
      </c>
      <c r="P41" s="98">
        <f t="shared" si="15"/>
        <v>395.55107658000009</v>
      </c>
      <c r="Q41" s="98">
        <f t="shared" si="5"/>
        <v>791.10215316000017</v>
      </c>
      <c r="R41" s="98">
        <f t="shared" si="6"/>
        <v>494.43884572500008</v>
      </c>
      <c r="S41" s="98">
        <f t="shared" si="7"/>
        <v>296.66330743500004</v>
      </c>
    </row>
    <row r="42" spans="1:19">
      <c r="A42" s="56">
        <v>17</v>
      </c>
      <c r="B42" s="6" t="s">
        <v>42</v>
      </c>
      <c r="C42" s="2" t="s">
        <v>151</v>
      </c>
      <c r="D42" s="4">
        <v>36</v>
      </c>
      <c r="E42" s="68">
        <f t="shared" si="8"/>
        <v>7.2</v>
      </c>
      <c r="F42" s="68">
        <f t="shared" si="9"/>
        <v>14.4</v>
      </c>
      <c r="G42" s="68">
        <f t="shared" si="10"/>
        <v>9</v>
      </c>
      <c r="H42" s="68">
        <f t="shared" si="11"/>
        <v>5.3999999999999995</v>
      </c>
      <c r="I42" s="4" t="s">
        <v>5</v>
      </c>
      <c r="J42" s="4">
        <v>36</v>
      </c>
      <c r="K42" s="14">
        <f t="shared" si="13"/>
        <v>2</v>
      </c>
      <c r="L42" s="14">
        <v>8</v>
      </c>
      <c r="M42" s="13">
        <v>113864363</v>
      </c>
      <c r="N42" s="13">
        <f t="shared" si="12"/>
        <v>14233045.375</v>
      </c>
      <c r="O42" s="72">
        <f t="shared" si="14"/>
        <v>5123.8963350000004</v>
      </c>
      <c r="P42" s="98">
        <f t="shared" si="15"/>
        <v>1024.7792670000001</v>
      </c>
      <c r="Q42" s="98">
        <f t="shared" si="5"/>
        <v>2049.5585340000002</v>
      </c>
      <c r="R42" s="98">
        <f t="shared" si="6"/>
        <v>1280.9740837500001</v>
      </c>
      <c r="S42" s="98">
        <f t="shared" si="7"/>
        <v>768.58445025000003</v>
      </c>
    </row>
    <row r="43" spans="1:19">
      <c r="A43" s="56">
        <v>18</v>
      </c>
      <c r="B43" s="2" t="s">
        <v>43</v>
      </c>
      <c r="C43" s="2" t="s">
        <v>151</v>
      </c>
      <c r="D43" s="3">
        <v>144</v>
      </c>
      <c r="E43" s="68">
        <f t="shared" si="8"/>
        <v>28.8</v>
      </c>
      <c r="F43" s="68">
        <f t="shared" si="9"/>
        <v>57.6</v>
      </c>
      <c r="G43" s="68">
        <f t="shared" si="10"/>
        <v>36</v>
      </c>
      <c r="H43" s="68">
        <f t="shared" si="11"/>
        <v>21.599999999999998</v>
      </c>
      <c r="I43" s="3" t="s">
        <v>5</v>
      </c>
      <c r="J43" s="3">
        <v>144</v>
      </c>
      <c r="K43" s="14">
        <f t="shared" si="13"/>
        <v>8</v>
      </c>
      <c r="L43" s="14">
        <f>16+12</f>
        <v>28</v>
      </c>
      <c r="M43" s="13">
        <f>1540368+1189488*67.58</f>
        <v>81925967.039999992</v>
      </c>
      <c r="N43" s="13">
        <f t="shared" si="12"/>
        <v>2925927.3942857138</v>
      </c>
      <c r="O43" s="72">
        <f t="shared" si="14"/>
        <v>4213.3354477714274</v>
      </c>
      <c r="P43" s="98">
        <f t="shared" si="15"/>
        <v>842.66708955428555</v>
      </c>
      <c r="Q43" s="98">
        <f t="shared" si="5"/>
        <v>1685.3341791085711</v>
      </c>
      <c r="R43" s="98">
        <f t="shared" si="6"/>
        <v>1053.3338619428569</v>
      </c>
      <c r="S43" s="98">
        <f t="shared" si="7"/>
        <v>632.00031716571414</v>
      </c>
    </row>
    <row r="44" spans="1:19">
      <c r="A44" s="56">
        <v>19</v>
      </c>
      <c r="B44" s="2" t="s">
        <v>44</v>
      </c>
      <c r="C44" s="2" t="s">
        <v>151</v>
      </c>
      <c r="D44" s="3">
        <v>288</v>
      </c>
      <c r="E44" s="68">
        <f t="shared" si="8"/>
        <v>57.6</v>
      </c>
      <c r="F44" s="68">
        <f t="shared" si="9"/>
        <v>115.2</v>
      </c>
      <c r="G44" s="68">
        <f t="shared" si="10"/>
        <v>72</v>
      </c>
      <c r="H44" s="68">
        <f t="shared" si="11"/>
        <v>43.199999999999996</v>
      </c>
      <c r="I44" s="3" t="s">
        <v>5</v>
      </c>
      <c r="J44" s="3">
        <v>288</v>
      </c>
      <c r="K44" s="14">
        <f t="shared" si="13"/>
        <v>16</v>
      </c>
      <c r="L44" s="14">
        <v>74</v>
      </c>
      <c r="M44" s="13">
        <f>5375628+1350616*67.58</f>
        <v>96650257.280000001</v>
      </c>
      <c r="N44" s="13">
        <f t="shared" si="12"/>
        <v>1306084.5578378378</v>
      </c>
      <c r="O44" s="72">
        <f t="shared" si="14"/>
        <v>3761.523526572973</v>
      </c>
      <c r="P44" s="98">
        <f t="shared" si="15"/>
        <v>752.30470531459468</v>
      </c>
      <c r="Q44" s="98">
        <f t="shared" si="5"/>
        <v>1504.6094106291894</v>
      </c>
      <c r="R44" s="98">
        <f t="shared" si="6"/>
        <v>940.38088164324324</v>
      </c>
      <c r="S44" s="98">
        <f t="shared" si="7"/>
        <v>564.2285289859459</v>
      </c>
    </row>
    <row r="45" spans="1:19">
      <c r="A45" s="56">
        <v>20</v>
      </c>
      <c r="B45" s="5" t="s">
        <v>45</v>
      </c>
      <c r="C45" s="2" t="s">
        <v>151</v>
      </c>
      <c r="D45" s="4">
        <v>288</v>
      </c>
      <c r="E45" s="68">
        <f t="shared" si="8"/>
        <v>57.6</v>
      </c>
      <c r="F45" s="68">
        <f t="shared" si="9"/>
        <v>115.2</v>
      </c>
      <c r="G45" s="68">
        <f t="shared" si="10"/>
        <v>72</v>
      </c>
      <c r="H45" s="68">
        <f t="shared" si="11"/>
        <v>43.199999999999996</v>
      </c>
      <c r="I45" s="4" t="s">
        <v>5</v>
      </c>
      <c r="J45" s="4">
        <v>288</v>
      </c>
      <c r="K45" s="14">
        <f t="shared" si="13"/>
        <v>16</v>
      </c>
      <c r="L45" s="14">
        <v>56</v>
      </c>
      <c r="M45" s="13">
        <v>50320712</v>
      </c>
      <c r="N45" s="13">
        <f t="shared" si="12"/>
        <v>898584.14285714284</v>
      </c>
      <c r="O45" s="72">
        <f t="shared" si="14"/>
        <v>2587.9223314285714</v>
      </c>
      <c r="P45" s="98">
        <f t="shared" si="15"/>
        <v>517.58446628571426</v>
      </c>
      <c r="Q45" s="98">
        <f t="shared" si="5"/>
        <v>1035.1689325714285</v>
      </c>
      <c r="R45" s="98">
        <f t="shared" si="6"/>
        <v>646.98058285714285</v>
      </c>
      <c r="S45" s="98">
        <f t="shared" si="7"/>
        <v>388.18834971428572</v>
      </c>
    </row>
    <row r="46" spans="1:19">
      <c r="A46" s="56">
        <v>21</v>
      </c>
      <c r="B46" s="5" t="s">
        <v>46</v>
      </c>
      <c r="C46" s="2" t="s">
        <v>151</v>
      </c>
      <c r="D46" s="4">
        <v>18</v>
      </c>
      <c r="E46" s="68">
        <f t="shared" si="8"/>
        <v>3.6</v>
      </c>
      <c r="F46" s="68">
        <f t="shared" si="9"/>
        <v>7.2</v>
      </c>
      <c r="G46" s="68">
        <f t="shared" si="10"/>
        <v>4.5</v>
      </c>
      <c r="H46" s="68">
        <f t="shared" si="11"/>
        <v>2.6999999999999997</v>
      </c>
      <c r="I46" s="4" t="s">
        <v>5</v>
      </c>
      <c r="J46" s="4">
        <v>18</v>
      </c>
      <c r="K46" s="14">
        <f t="shared" si="13"/>
        <v>1</v>
      </c>
      <c r="L46" s="14">
        <v>4</v>
      </c>
      <c r="M46" s="13">
        <v>21932836</v>
      </c>
      <c r="N46" s="13">
        <f t="shared" si="12"/>
        <v>5483209</v>
      </c>
      <c r="O46" s="72">
        <f t="shared" si="14"/>
        <v>986.97762</v>
      </c>
      <c r="P46" s="98">
        <f t="shared" si="15"/>
        <v>197.39552400000002</v>
      </c>
      <c r="Q46" s="98">
        <f t="shared" si="5"/>
        <v>394.79104800000005</v>
      </c>
      <c r="R46" s="98">
        <f t="shared" si="6"/>
        <v>246.744405</v>
      </c>
      <c r="S46" s="98">
        <f t="shared" si="7"/>
        <v>148.04664299999999</v>
      </c>
    </row>
    <row r="47" spans="1:19">
      <c r="A47" s="56">
        <v>22</v>
      </c>
      <c r="B47" s="5" t="s">
        <v>47</v>
      </c>
      <c r="C47" s="2" t="s">
        <v>151</v>
      </c>
      <c r="D47" s="4">
        <v>18</v>
      </c>
      <c r="E47" s="68">
        <f t="shared" si="8"/>
        <v>3.6</v>
      </c>
      <c r="F47" s="68">
        <f t="shared" si="9"/>
        <v>7.2</v>
      </c>
      <c r="G47" s="68">
        <f t="shared" si="10"/>
        <v>4.5</v>
      </c>
      <c r="H47" s="68">
        <f t="shared" si="11"/>
        <v>2.6999999999999997</v>
      </c>
      <c r="I47" s="4" t="s">
        <v>48</v>
      </c>
      <c r="J47" s="4">
        <v>18</v>
      </c>
      <c r="K47" s="14">
        <f t="shared" si="13"/>
        <v>1</v>
      </c>
      <c r="L47" s="14">
        <v>4</v>
      </c>
      <c r="M47" s="13">
        <f>131711973</f>
        <v>131711973</v>
      </c>
      <c r="N47" s="13">
        <f t="shared" si="12"/>
        <v>32927993.25</v>
      </c>
      <c r="O47" s="72">
        <f t="shared" si="14"/>
        <v>5927.0387849999997</v>
      </c>
      <c r="P47" s="98">
        <f t="shared" si="15"/>
        <v>1185.4077569999999</v>
      </c>
      <c r="Q47" s="98">
        <f t="shared" si="5"/>
        <v>2370.8155139999999</v>
      </c>
      <c r="R47" s="98">
        <f t="shared" si="6"/>
        <v>1481.7596962499999</v>
      </c>
      <c r="S47" s="98">
        <f t="shared" si="7"/>
        <v>889.05581774999996</v>
      </c>
    </row>
    <row r="48" spans="1:19">
      <c r="A48" s="56">
        <v>23</v>
      </c>
      <c r="B48" s="5" t="s">
        <v>49</v>
      </c>
      <c r="C48" s="2" t="s">
        <v>151</v>
      </c>
      <c r="D48" s="4">
        <v>378</v>
      </c>
      <c r="E48" s="68">
        <f t="shared" si="8"/>
        <v>75.600000000000009</v>
      </c>
      <c r="F48" s="68">
        <f t="shared" si="9"/>
        <v>151.20000000000002</v>
      </c>
      <c r="G48" s="68">
        <f t="shared" si="10"/>
        <v>94.5</v>
      </c>
      <c r="H48" s="68">
        <f t="shared" si="11"/>
        <v>56.699999999999996</v>
      </c>
      <c r="I48" s="4" t="s">
        <v>7</v>
      </c>
      <c r="J48" s="4">
        <v>378</v>
      </c>
      <c r="K48" s="14">
        <f t="shared" si="13"/>
        <v>21</v>
      </c>
      <c r="L48" s="14">
        <v>60</v>
      </c>
      <c r="M48" s="13">
        <v>15474068</v>
      </c>
      <c r="N48" s="13">
        <f t="shared" si="12"/>
        <v>257901.13333333333</v>
      </c>
      <c r="O48" s="72">
        <f t="shared" si="14"/>
        <v>974.86628400000006</v>
      </c>
      <c r="P48" s="98">
        <f t="shared" si="15"/>
        <v>194.97325680000003</v>
      </c>
      <c r="Q48" s="98">
        <f t="shared" si="5"/>
        <v>389.94651360000006</v>
      </c>
      <c r="R48" s="98">
        <f t="shared" si="6"/>
        <v>243.71657100000002</v>
      </c>
      <c r="S48" s="98">
        <f t="shared" si="7"/>
        <v>146.22994260000002</v>
      </c>
    </row>
    <row r="49" spans="1:22">
      <c r="A49" s="56">
        <v>24</v>
      </c>
      <c r="B49" s="5" t="s">
        <v>50</v>
      </c>
      <c r="C49" s="2" t="s">
        <v>151</v>
      </c>
      <c r="D49" s="4">
        <v>18</v>
      </c>
      <c r="E49" s="68">
        <f t="shared" si="8"/>
        <v>3.6</v>
      </c>
      <c r="F49" s="68">
        <f t="shared" si="9"/>
        <v>7.2</v>
      </c>
      <c r="G49" s="68">
        <f t="shared" si="10"/>
        <v>4.5</v>
      </c>
      <c r="H49" s="68">
        <f t="shared" si="11"/>
        <v>2.6999999999999997</v>
      </c>
      <c r="I49" s="4" t="s">
        <v>5</v>
      </c>
      <c r="J49" s="4">
        <v>18</v>
      </c>
      <c r="K49" s="14">
        <f t="shared" si="13"/>
        <v>1</v>
      </c>
      <c r="L49" s="14">
        <v>4</v>
      </c>
      <c r="M49" s="13">
        <v>35743828</v>
      </c>
      <c r="N49" s="13">
        <f t="shared" si="12"/>
        <v>8935957</v>
      </c>
      <c r="O49" s="72">
        <f t="shared" si="14"/>
        <v>1608.47226</v>
      </c>
      <c r="P49" s="98">
        <f t="shared" si="15"/>
        <v>321.69445200000001</v>
      </c>
      <c r="Q49" s="98">
        <f t="shared" si="5"/>
        <v>643.38890400000003</v>
      </c>
      <c r="R49" s="98">
        <f t="shared" si="6"/>
        <v>402.118065</v>
      </c>
      <c r="S49" s="98">
        <f t="shared" si="7"/>
        <v>241.270839</v>
      </c>
    </row>
    <row r="50" spans="1:22" ht="15" thickBot="1">
      <c r="A50" s="57">
        <v>25</v>
      </c>
      <c r="B50" s="16" t="s">
        <v>51</v>
      </c>
      <c r="C50" s="16"/>
      <c r="D50" s="17">
        <v>36</v>
      </c>
      <c r="E50" s="68">
        <f t="shared" si="8"/>
        <v>7.2</v>
      </c>
      <c r="F50" s="68">
        <f t="shared" si="9"/>
        <v>14.4</v>
      </c>
      <c r="G50" s="68">
        <f t="shared" si="10"/>
        <v>9</v>
      </c>
      <c r="H50" s="68">
        <f t="shared" si="11"/>
        <v>5.3999999999999995</v>
      </c>
      <c r="I50" s="17" t="s">
        <v>5</v>
      </c>
      <c r="J50" s="17">
        <v>36</v>
      </c>
      <c r="K50" s="47">
        <f t="shared" si="13"/>
        <v>2</v>
      </c>
      <c r="L50" s="47">
        <f>1+1</f>
        <v>2</v>
      </c>
      <c r="M50" s="18">
        <f>5005428+804588</f>
        <v>5810016</v>
      </c>
      <c r="N50" s="18">
        <f t="shared" si="12"/>
        <v>2905008</v>
      </c>
      <c r="O50" s="72">
        <f t="shared" si="14"/>
        <v>1045.80288</v>
      </c>
      <c r="P50" s="99">
        <f t="shared" si="15"/>
        <v>209.16057599999999</v>
      </c>
      <c r="Q50" s="99">
        <f t="shared" si="5"/>
        <v>418.32115199999998</v>
      </c>
      <c r="R50" s="99">
        <f t="shared" si="6"/>
        <v>261.45071999999999</v>
      </c>
      <c r="S50" s="99">
        <f t="shared" si="7"/>
        <v>156.87043199999999</v>
      </c>
    </row>
    <row r="51" spans="1:22" ht="18.75" thickBot="1">
      <c r="A51" s="22" t="s">
        <v>52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1:22">
      <c r="A52" s="58">
        <v>1</v>
      </c>
      <c r="B52" s="34" t="s">
        <v>4</v>
      </c>
      <c r="C52" s="2" t="s">
        <v>151</v>
      </c>
      <c r="D52" s="35">
        <v>42</v>
      </c>
      <c r="E52" s="68">
        <f t="shared" si="8"/>
        <v>8.4</v>
      </c>
      <c r="F52" s="68">
        <f t="shared" si="9"/>
        <v>16.8</v>
      </c>
      <c r="G52" s="68">
        <f t="shared" si="10"/>
        <v>10.5</v>
      </c>
      <c r="H52" s="68">
        <f t="shared" ref="H52:H67" si="16">0.15*D52</f>
        <v>6.3</v>
      </c>
      <c r="I52" s="35" t="s">
        <v>5</v>
      </c>
      <c r="J52" s="35">
        <v>42</v>
      </c>
      <c r="K52" s="10"/>
      <c r="L52" s="10"/>
      <c r="N52" s="37">
        <v>1103569</v>
      </c>
      <c r="O52" s="73">
        <v>463.49898000000002</v>
      </c>
      <c r="P52" s="97">
        <f t="shared" si="15"/>
        <v>92.699796000000006</v>
      </c>
      <c r="Q52" s="97">
        <f t="shared" si="5"/>
        <v>185.39959200000001</v>
      </c>
      <c r="R52" s="97">
        <f t="shared" si="6"/>
        <v>115.874745</v>
      </c>
      <c r="S52" s="97">
        <f t="shared" si="7"/>
        <v>69.524846999999994</v>
      </c>
    </row>
    <row r="53" spans="1:22">
      <c r="A53" s="4">
        <v>2</v>
      </c>
      <c r="B53" s="2" t="s">
        <v>6</v>
      </c>
      <c r="C53" s="2" t="s">
        <v>151</v>
      </c>
      <c r="D53" s="3">
        <v>180</v>
      </c>
      <c r="E53" s="68">
        <f t="shared" si="8"/>
        <v>36</v>
      </c>
      <c r="F53" s="68">
        <f t="shared" si="9"/>
        <v>72</v>
      </c>
      <c r="G53" s="68">
        <f t="shared" si="10"/>
        <v>45</v>
      </c>
      <c r="H53" s="68">
        <f t="shared" si="16"/>
        <v>27</v>
      </c>
      <c r="I53" s="3" t="s">
        <v>5</v>
      </c>
      <c r="J53" s="3">
        <v>180</v>
      </c>
      <c r="K53" s="10"/>
      <c r="L53" s="10"/>
      <c r="N53" s="13">
        <v>70916</v>
      </c>
      <c r="O53" s="65">
        <v>127.64879999999999</v>
      </c>
      <c r="P53" s="98">
        <f t="shared" si="15"/>
        <v>25.52976</v>
      </c>
      <c r="Q53" s="98">
        <f t="shared" si="5"/>
        <v>51.059519999999999</v>
      </c>
      <c r="R53" s="98">
        <f t="shared" si="6"/>
        <v>31.912199999999999</v>
      </c>
      <c r="S53" s="98">
        <f t="shared" si="7"/>
        <v>19.147319999999997</v>
      </c>
      <c r="V53" s="90">
        <v>100000</v>
      </c>
    </row>
    <row r="54" spans="1:22">
      <c r="A54" s="4">
        <v>3</v>
      </c>
      <c r="B54" s="5" t="s">
        <v>53</v>
      </c>
      <c r="C54" s="2" t="s">
        <v>151</v>
      </c>
      <c r="D54" s="76">
        <v>2</v>
      </c>
      <c r="E54" s="77">
        <f t="shared" si="8"/>
        <v>0.4</v>
      </c>
      <c r="F54" s="77">
        <v>2</v>
      </c>
      <c r="G54" s="77">
        <v>0</v>
      </c>
      <c r="H54" s="77">
        <f t="shared" si="16"/>
        <v>0.3</v>
      </c>
      <c r="I54" s="56" t="s">
        <v>5</v>
      </c>
      <c r="J54" s="76">
        <v>2</v>
      </c>
      <c r="K54" s="78"/>
      <c r="L54" s="78"/>
      <c r="M54" s="79"/>
      <c r="N54" s="80">
        <v>7181741</v>
      </c>
      <c r="O54" s="81">
        <v>143.63481999999999</v>
      </c>
      <c r="P54" s="100">
        <v>0</v>
      </c>
      <c r="Q54" s="100">
        <f>(N54*F54)/100000</f>
        <v>143.63481999999999</v>
      </c>
      <c r="R54" s="100">
        <v>0</v>
      </c>
      <c r="S54" s="100">
        <v>0</v>
      </c>
    </row>
    <row r="55" spans="1:22">
      <c r="A55" s="4">
        <v>4</v>
      </c>
      <c r="B55" s="5" t="s">
        <v>9</v>
      </c>
      <c r="C55" s="2" t="s">
        <v>151</v>
      </c>
      <c r="D55" s="3">
        <f>86.46*1000</f>
        <v>86460</v>
      </c>
      <c r="E55" s="68">
        <f t="shared" si="8"/>
        <v>17292</v>
      </c>
      <c r="F55" s="68">
        <f t="shared" si="9"/>
        <v>34584</v>
      </c>
      <c r="G55" s="68">
        <f t="shared" si="10"/>
        <v>21615</v>
      </c>
      <c r="H55" s="68">
        <f t="shared" si="16"/>
        <v>12969</v>
      </c>
      <c r="I55" s="4" t="s">
        <v>10</v>
      </c>
      <c r="J55" s="3">
        <f>86.46*1000</f>
        <v>86460</v>
      </c>
      <c r="K55" s="10"/>
      <c r="L55" s="10"/>
      <c r="N55" s="13">
        <v>444</v>
      </c>
      <c r="O55" s="65">
        <v>383.88240000000002</v>
      </c>
      <c r="P55" s="98">
        <f t="shared" si="15"/>
        <v>76.776480000000006</v>
      </c>
      <c r="Q55" s="98">
        <f t="shared" si="5"/>
        <v>153.55296000000001</v>
      </c>
      <c r="R55" s="98">
        <f t="shared" si="6"/>
        <v>95.970600000000005</v>
      </c>
      <c r="S55" s="98">
        <f t="shared" si="7"/>
        <v>57.582360000000001</v>
      </c>
    </row>
    <row r="56" spans="1:22">
      <c r="A56" s="4">
        <v>5</v>
      </c>
      <c r="B56" s="5" t="s">
        <v>11</v>
      </c>
      <c r="C56" s="2" t="s">
        <v>151</v>
      </c>
      <c r="D56" s="3">
        <f>15.72*1000</f>
        <v>15720</v>
      </c>
      <c r="E56" s="68">
        <f t="shared" si="8"/>
        <v>3144</v>
      </c>
      <c r="F56" s="68">
        <f t="shared" si="9"/>
        <v>6288</v>
      </c>
      <c r="G56" s="68">
        <f t="shared" si="10"/>
        <v>3930</v>
      </c>
      <c r="H56" s="68">
        <f t="shared" si="16"/>
        <v>2358</v>
      </c>
      <c r="I56" s="4" t="s">
        <v>10</v>
      </c>
      <c r="J56" s="3">
        <f>15.72*1000</f>
        <v>15720</v>
      </c>
      <c r="K56" s="10"/>
      <c r="L56" s="10"/>
      <c r="N56" s="13">
        <v>492</v>
      </c>
      <c r="O56" s="65">
        <v>77.342399999999998</v>
      </c>
      <c r="P56" s="98">
        <f t="shared" si="15"/>
        <v>15.46848</v>
      </c>
      <c r="Q56" s="98">
        <f t="shared" si="5"/>
        <v>30.936959999999999</v>
      </c>
      <c r="R56" s="98">
        <f t="shared" si="6"/>
        <v>19.335599999999999</v>
      </c>
      <c r="S56" s="98">
        <f t="shared" si="7"/>
        <v>11.60136</v>
      </c>
    </row>
    <row r="57" spans="1:22">
      <c r="A57" s="4">
        <v>6</v>
      </c>
      <c r="B57" s="5" t="s">
        <v>54</v>
      </c>
      <c r="C57" s="2" t="s">
        <v>151</v>
      </c>
      <c r="D57" s="3">
        <v>3154</v>
      </c>
      <c r="E57" s="68">
        <f t="shared" si="8"/>
        <v>630.80000000000007</v>
      </c>
      <c r="F57" s="68">
        <f t="shared" si="9"/>
        <v>1261.6000000000001</v>
      </c>
      <c r="G57" s="68">
        <f t="shared" si="10"/>
        <v>788.5</v>
      </c>
      <c r="H57" s="68">
        <f t="shared" si="16"/>
        <v>473.09999999999997</v>
      </c>
      <c r="I57" s="4" t="s">
        <v>5</v>
      </c>
      <c r="J57" s="3">
        <v>3154</v>
      </c>
      <c r="K57" s="10"/>
      <c r="L57" s="10"/>
      <c r="N57" s="13">
        <v>6626</v>
      </c>
      <c r="O57" s="65">
        <v>208.98403999999999</v>
      </c>
      <c r="P57" s="98">
        <f t="shared" si="15"/>
        <v>41.796807999999999</v>
      </c>
      <c r="Q57" s="98">
        <f t="shared" si="5"/>
        <v>83.593615999999997</v>
      </c>
      <c r="R57" s="98">
        <f t="shared" si="6"/>
        <v>52.246009999999998</v>
      </c>
      <c r="S57" s="98">
        <f t="shared" si="7"/>
        <v>31.347605999999999</v>
      </c>
    </row>
    <row r="58" spans="1:22">
      <c r="A58" s="4">
        <v>7</v>
      </c>
      <c r="B58" s="5" t="s">
        <v>55</v>
      </c>
      <c r="C58" s="2" t="s">
        <v>151</v>
      </c>
      <c r="D58" s="3">
        <v>60</v>
      </c>
      <c r="E58" s="68">
        <f t="shared" si="8"/>
        <v>12</v>
      </c>
      <c r="F58" s="68">
        <f t="shared" si="9"/>
        <v>24</v>
      </c>
      <c r="G58" s="68">
        <f t="shared" si="10"/>
        <v>15</v>
      </c>
      <c r="H58" s="68">
        <f t="shared" si="16"/>
        <v>9</v>
      </c>
      <c r="I58" s="4" t="s">
        <v>10</v>
      </c>
      <c r="J58" s="3">
        <v>60</v>
      </c>
      <c r="K58" s="10"/>
      <c r="L58" s="10"/>
      <c r="N58" s="13">
        <v>26359</v>
      </c>
      <c r="O58" s="65">
        <v>15.8154</v>
      </c>
      <c r="P58" s="98">
        <f t="shared" si="15"/>
        <v>3.1630800000000003</v>
      </c>
      <c r="Q58" s="98">
        <f t="shared" si="5"/>
        <v>6.3261600000000007</v>
      </c>
      <c r="R58" s="98">
        <f t="shared" si="6"/>
        <v>3.9538500000000001</v>
      </c>
      <c r="S58" s="98">
        <f t="shared" si="7"/>
        <v>2.3723100000000001</v>
      </c>
    </row>
    <row r="59" spans="1:22">
      <c r="A59" s="4">
        <v>8</v>
      </c>
      <c r="B59" s="5" t="s">
        <v>56</v>
      </c>
      <c r="C59" s="2" t="s">
        <v>151</v>
      </c>
      <c r="D59" s="3">
        <v>14</v>
      </c>
      <c r="E59" s="68">
        <f t="shared" si="8"/>
        <v>2.8000000000000003</v>
      </c>
      <c r="F59" s="68">
        <f t="shared" si="9"/>
        <v>5.6000000000000005</v>
      </c>
      <c r="G59" s="68">
        <f t="shared" si="10"/>
        <v>3.5</v>
      </c>
      <c r="H59" s="68">
        <f t="shared" si="16"/>
        <v>2.1</v>
      </c>
      <c r="I59" s="4" t="s">
        <v>5</v>
      </c>
      <c r="J59" s="3">
        <v>14</v>
      </c>
      <c r="K59" s="10"/>
      <c r="L59" s="10"/>
      <c r="N59" s="13">
        <v>6482154</v>
      </c>
      <c r="O59" s="65">
        <v>907.50156000000004</v>
      </c>
      <c r="P59" s="98">
        <f t="shared" si="15"/>
        <v>181.50031200000001</v>
      </c>
      <c r="Q59" s="98">
        <f t="shared" si="5"/>
        <v>363.00062400000002</v>
      </c>
      <c r="R59" s="98">
        <f t="shared" si="6"/>
        <v>226.87539000000001</v>
      </c>
      <c r="S59" s="98">
        <f t="shared" si="7"/>
        <v>136.12523400000001</v>
      </c>
    </row>
    <row r="60" spans="1:22">
      <c r="A60" s="4">
        <v>9</v>
      </c>
      <c r="B60" s="5" t="s">
        <v>57</v>
      </c>
      <c r="C60" s="2" t="s">
        <v>151</v>
      </c>
      <c r="D60" s="76">
        <v>2</v>
      </c>
      <c r="E60" s="77">
        <f t="shared" si="8"/>
        <v>0.4</v>
      </c>
      <c r="F60" s="77">
        <v>2</v>
      </c>
      <c r="G60" s="77">
        <v>0</v>
      </c>
      <c r="H60" s="77">
        <f t="shared" si="16"/>
        <v>0.3</v>
      </c>
      <c r="I60" s="56" t="s">
        <v>48</v>
      </c>
      <c r="J60" s="76">
        <v>2</v>
      </c>
      <c r="K60" s="78"/>
      <c r="L60" s="78"/>
      <c r="M60" s="79"/>
      <c r="N60" s="80">
        <v>5555037.0099999998</v>
      </c>
      <c r="O60" s="81">
        <v>111.10074019999999</v>
      </c>
      <c r="P60" s="100">
        <v>0</v>
      </c>
      <c r="Q60" s="100">
        <f>(N60*F60)/100000</f>
        <v>111.10074019999999</v>
      </c>
      <c r="R60" s="100">
        <v>0</v>
      </c>
      <c r="S60" s="100">
        <v>0</v>
      </c>
    </row>
    <row r="61" spans="1:22">
      <c r="A61" s="4">
        <v>10</v>
      </c>
      <c r="B61" s="5" t="s">
        <v>14</v>
      </c>
      <c r="C61" s="2" t="s">
        <v>151</v>
      </c>
      <c r="D61" s="4">
        <v>26</v>
      </c>
      <c r="E61" s="68">
        <f t="shared" si="8"/>
        <v>5.2</v>
      </c>
      <c r="F61" s="68">
        <f t="shared" si="9"/>
        <v>10.4</v>
      </c>
      <c r="G61" s="68">
        <f t="shared" si="10"/>
        <v>6.5</v>
      </c>
      <c r="H61" s="68">
        <f t="shared" si="16"/>
        <v>3.9</v>
      </c>
      <c r="I61" s="4" t="s">
        <v>5</v>
      </c>
      <c r="J61" s="4">
        <v>26</v>
      </c>
      <c r="K61" s="11"/>
      <c r="L61" s="11"/>
      <c r="N61" s="13">
        <v>847078</v>
      </c>
      <c r="O61" s="65">
        <v>220.24028000000001</v>
      </c>
      <c r="P61" s="98">
        <f t="shared" si="15"/>
        <v>44.048056000000003</v>
      </c>
      <c r="Q61" s="98">
        <f t="shared" si="5"/>
        <v>88.096112000000005</v>
      </c>
      <c r="R61" s="98">
        <f t="shared" si="6"/>
        <v>55.060070000000003</v>
      </c>
      <c r="S61" s="98">
        <f t="shared" si="7"/>
        <v>33.036042000000002</v>
      </c>
    </row>
    <row r="62" spans="1:22">
      <c r="A62" s="4">
        <v>11</v>
      </c>
      <c r="B62" s="2" t="s">
        <v>58</v>
      </c>
      <c r="C62" s="2" t="s">
        <v>151</v>
      </c>
      <c r="D62" s="4">
        <v>146</v>
      </c>
      <c r="E62" s="68">
        <f t="shared" si="8"/>
        <v>29.200000000000003</v>
      </c>
      <c r="F62" s="68">
        <f t="shared" si="9"/>
        <v>58.400000000000006</v>
      </c>
      <c r="G62" s="68">
        <f t="shared" si="10"/>
        <v>36.5</v>
      </c>
      <c r="H62" s="68">
        <f t="shared" si="16"/>
        <v>21.9</v>
      </c>
      <c r="I62" s="3" t="s">
        <v>5</v>
      </c>
      <c r="J62" s="4">
        <v>146</v>
      </c>
      <c r="K62" s="11"/>
      <c r="L62" s="11"/>
      <c r="N62" s="13">
        <v>79181</v>
      </c>
      <c r="O62" s="65">
        <v>115.60426</v>
      </c>
      <c r="P62" s="98">
        <f t="shared" si="15"/>
        <v>23.120851999999999</v>
      </c>
      <c r="Q62" s="98">
        <f t="shared" si="5"/>
        <v>46.241703999999999</v>
      </c>
      <c r="R62" s="98">
        <f t="shared" si="6"/>
        <v>28.901064999999999</v>
      </c>
      <c r="S62" s="98">
        <f t="shared" si="7"/>
        <v>17.340638999999999</v>
      </c>
    </row>
    <row r="63" spans="1:22">
      <c r="A63" s="4">
        <v>12</v>
      </c>
      <c r="B63" s="5" t="s">
        <v>16</v>
      </c>
      <c r="C63" s="2" t="s">
        <v>151</v>
      </c>
      <c r="D63" s="4">
        <v>7520</v>
      </c>
      <c r="E63" s="68">
        <f t="shared" si="8"/>
        <v>1504</v>
      </c>
      <c r="F63" s="68">
        <f t="shared" si="9"/>
        <v>3008</v>
      </c>
      <c r="G63" s="68">
        <f t="shared" si="10"/>
        <v>1880</v>
      </c>
      <c r="H63" s="68">
        <f t="shared" si="16"/>
        <v>1128</v>
      </c>
      <c r="I63" s="4" t="s">
        <v>10</v>
      </c>
      <c r="J63" s="4">
        <v>7520</v>
      </c>
      <c r="K63" s="11"/>
      <c r="L63" s="11"/>
      <c r="N63" s="13">
        <v>1186</v>
      </c>
      <c r="O63" s="65">
        <v>89.187200000000004</v>
      </c>
      <c r="P63" s="98">
        <f t="shared" si="15"/>
        <v>17.837440000000001</v>
      </c>
      <c r="Q63" s="98">
        <f t="shared" si="5"/>
        <v>35.674880000000002</v>
      </c>
      <c r="R63" s="98">
        <f t="shared" si="6"/>
        <v>22.296800000000001</v>
      </c>
      <c r="S63" s="98">
        <f t="shared" si="7"/>
        <v>13.378080000000001</v>
      </c>
    </row>
    <row r="64" spans="1:22">
      <c r="A64" s="4">
        <v>13</v>
      </c>
      <c r="B64" s="5" t="s">
        <v>18</v>
      </c>
      <c r="C64" s="2" t="s">
        <v>151</v>
      </c>
      <c r="D64" s="56">
        <v>2</v>
      </c>
      <c r="E64" s="77">
        <f t="shared" si="8"/>
        <v>0.4</v>
      </c>
      <c r="F64" s="77">
        <f t="shared" si="9"/>
        <v>0.8</v>
      </c>
      <c r="G64" s="77">
        <f t="shared" si="10"/>
        <v>0.5</v>
      </c>
      <c r="H64" s="77">
        <f t="shared" si="16"/>
        <v>0.3</v>
      </c>
      <c r="I64" s="56" t="s">
        <v>48</v>
      </c>
      <c r="J64" s="56">
        <v>2</v>
      </c>
      <c r="K64" s="82"/>
      <c r="L64" s="82"/>
      <c r="M64" s="79"/>
      <c r="N64" s="80">
        <v>5112536.07</v>
      </c>
      <c r="O64" s="81">
        <v>102.2507214</v>
      </c>
      <c r="P64" s="100">
        <f t="shared" si="15"/>
        <v>20.450144280000004</v>
      </c>
      <c r="Q64" s="100">
        <f t="shared" si="5"/>
        <v>40.900288560000007</v>
      </c>
      <c r="R64" s="100">
        <f t="shared" si="6"/>
        <v>25.562680350000001</v>
      </c>
      <c r="S64" s="100">
        <f t="shared" si="7"/>
        <v>15.337608209999999</v>
      </c>
    </row>
    <row r="65" spans="1:19">
      <c r="A65" s="4">
        <v>14</v>
      </c>
      <c r="B65" s="5" t="s">
        <v>19</v>
      </c>
      <c r="C65" s="2" t="s">
        <v>151</v>
      </c>
      <c r="D65" s="4">
        <v>25</v>
      </c>
      <c r="E65" s="68">
        <f t="shared" si="8"/>
        <v>5</v>
      </c>
      <c r="F65" s="68">
        <f t="shared" si="9"/>
        <v>10</v>
      </c>
      <c r="G65" s="68">
        <f t="shared" si="10"/>
        <v>6.25</v>
      </c>
      <c r="H65" s="68">
        <f t="shared" si="16"/>
        <v>3.75</v>
      </c>
      <c r="I65" s="4" t="s">
        <v>20</v>
      </c>
      <c r="J65" s="4">
        <v>25</v>
      </c>
      <c r="K65" s="11"/>
      <c r="L65" s="11"/>
      <c r="N65" s="13">
        <v>200408</v>
      </c>
      <c r="O65" s="65">
        <v>60.122399999999999</v>
      </c>
      <c r="P65" s="98">
        <f t="shared" si="15"/>
        <v>12.024480000000001</v>
      </c>
      <c r="Q65" s="98">
        <f t="shared" si="5"/>
        <v>24.048960000000001</v>
      </c>
      <c r="R65" s="98">
        <f t="shared" si="6"/>
        <v>15.0306</v>
      </c>
      <c r="S65" s="98">
        <f t="shared" si="7"/>
        <v>9.0183599999999995</v>
      </c>
    </row>
    <row r="66" spans="1:19">
      <c r="A66" s="4">
        <v>15</v>
      </c>
      <c r="B66" s="1" t="s">
        <v>21</v>
      </c>
      <c r="C66" s="2" t="s">
        <v>151</v>
      </c>
      <c r="D66" s="4">
        <f>8.4*1000</f>
        <v>8400</v>
      </c>
      <c r="E66" s="68">
        <f t="shared" si="8"/>
        <v>1680</v>
      </c>
      <c r="F66" s="68">
        <f t="shared" si="9"/>
        <v>3360</v>
      </c>
      <c r="G66" s="68">
        <f t="shared" si="10"/>
        <v>2100</v>
      </c>
      <c r="H66" s="68">
        <f t="shared" si="16"/>
        <v>1260</v>
      </c>
      <c r="I66" s="4" t="s">
        <v>10</v>
      </c>
      <c r="J66" s="4">
        <f>8.4*1000</f>
        <v>8400</v>
      </c>
      <c r="K66" s="11"/>
      <c r="L66" s="11"/>
      <c r="N66" s="13">
        <v>2153</v>
      </c>
      <c r="O66" s="65">
        <v>180.852</v>
      </c>
      <c r="P66" s="98">
        <f t="shared" si="15"/>
        <v>36.170400000000001</v>
      </c>
      <c r="Q66" s="98">
        <f t="shared" si="5"/>
        <v>72.340800000000002</v>
      </c>
      <c r="R66" s="98">
        <f t="shared" si="6"/>
        <v>45.213000000000001</v>
      </c>
      <c r="S66" s="98">
        <f t="shared" si="7"/>
        <v>27.127800000000001</v>
      </c>
    </row>
    <row r="67" spans="1:19" ht="15" thickBot="1">
      <c r="A67" s="17">
        <v>16</v>
      </c>
      <c r="B67" s="40" t="s">
        <v>59</v>
      </c>
      <c r="C67" s="2" t="s">
        <v>151</v>
      </c>
      <c r="D67" s="17">
        <v>2</v>
      </c>
      <c r="E67" s="68">
        <f t="shared" si="8"/>
        <v>0.4</v>
      </c>
      <c r="F67" s="68">
        <f t="shared" si="9"/>
        <v>0.8</v>
      </c>
      <c r="G67" s="68">
        <f t="shared" si="10"/>
        <v>0.5</v>
      </c>
      <c r="H67" s="68">
        <f t="shared" si="16"/>
        <v>0.3</v>
      </c>
      <c r="I67" s="48" t="s">
        <v>48</v>
      </c>
      <c r="J67" s="17">
        <v>2</v>
      </c>
      <c r="K67" s="11"/>
      <c r="L67" s="11"/>
      <c r="N67" s="18">
        <v>657045.88</v>
      </c>
      <c r="O67" s="66">
        <v>13.1409176</v>
      </c>
      <c r="P67" s="99">
        <f t="shared" si="15"/>
        <v>2.6281835200000003</v>
      </c>
      <c r="Q67" s="99">
        <f t="shared" si="5"/>
        <v>5.2563670400000007</v>
      </c>
      <c r="R67" s="99">
        <f t="shared" si="6"/>
        <v>3.2852294</v>
      </c>
      <c r="S67" s="99">
        <f t="shared" si="7"/>
        <v>1.9711376399999998</v>
      </c>
    </row>
    <row r="68" spans="1:19" ht="18.75" thickBot="1">
      <c r="A68" s="22" t="s">
        <v>94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</row>
    <row r="69" spans="1:19">
      <c r="A69" s="35">
        <v>1</v>
      </c>
      <c r="B69" s="49" t="s">
        <v>95</v>
      </c>
      <c r="C69" s="2" t="s">
        <v>151</v>
      </c>
      <c r="D69" s="35">
        <v>192</v>
      </c>
      <c r="E69" s="68">
        <f t="shared" si="8"/>
        <v>38.400000000000006</v>
      </c>
      <c r="F69" s="68">
        <f t="shared" si="9"/>
        <v>76.800000000000011</v>
      </c>
      <c r="G69" s="68">
        <f t="shared" si="10"/>
        <v>48</v>
      </c>
      <c r="H69" s="68">
        <f t="shared" ref="H69:H70" si="17">0.15*D69</f>
        <v>28.799999999999997</v>
      </c>
      <c r="I69" s="35" t="s">
        <v>7</v>
      </c>
      <c r="J69" s="35">
        <v>192</v>
      </c>
      <c r="K69" s="36"/>
      <c r="L69" s="36"/>
      <c r="M69" s="37"/>
      <c r="N69" s="37">
        <v>4600000</v>
      </c>
      <c r="O69" s="72">
        <f>(N69*J69)/100000</f>
        <v>8832</v>
      </c>
      <c r="P69" s="97">
        <f t="shared" si="15"/>
        <v>1766.4</v>
      </c>
      <c r="Q69" s="97">
        <f t="shared" si="5"/>
        <v>3532.8</v>
      </c>
      <c r="R69" s="97">
        <f t="shared" si="6"/>
        <v>2208</v>
      </c>
      <c r="S69" s="97">
        <f t="shared" si="7"/>
        <v>1324.8</v>
      </c>
    </row>
    <row r="70" spans="1:19" ht="15" thickBot="1">
      <c r="A70" s="39">
        <v>2</v>
      </c>
      <c r="B70" s="50" t="s">
        <v>96</v>
      </c>
      <c r="C70" s="2" t="s">
        <v>151</v>
      </c>
      <c r="D70" s="39">
        <v>190</v>
      </c>
      <c r="E70" s="68">
        <f t="shared" si="8"/>
        <v>38</v>
      </c>
      <c r="F70" s="68">
        <f t="shared" si="9"/>
        <v>76</v>
      </c>
      <c r="G70" s="68">
        <f t="shared" si="10"/>
        <v>47.5</v>
      </c>
      <c r="H70" s="68">
        <f t="shared" si="17"/>
        <v>28.5</v>
      </c>
      <c r="I70" s="39" t="s">
        <v>7</v>
      </c>
      <c r="J70" s="39">
        <v>190</v>
      </c>
      <c r="K70" s="47"/>
      <c r="L70" s="47"/>
      <c r="M70" s="18"/>
      <c r="N70" s="18">
        <v>6600000</v>
      </c>
      <c r="O70" s="67">
        <f>(N70*J70)/100000</f>
        <v>12540</v>
      </c>
      <c r="P70" s="99">
        <f t="shared" si="15"/>
        <v>2508</v>
      </c>
      <c r="Q70" s="99">
        <f t="shared" si="5"/>
        <v>5016</v>
      </c>
      <c r="R70" s="99">
        <f t="shared" si="6"/>
        <v>3135</v>
      </c>
      <c r="S70" s="99">
        <f t="shared" si="7"/>
        <v>1881</v>
      </c>
    </row>
    <row r="71" spans="1:19" ht="18.75" thickBot="1">
      <c r="A71" s="22" t="s">
        <v>60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</row>
    <row r="72" spans="1:19" ht="30.75">
      <c r="A72" s="35">
        <v>1</v>
      </c>
      <c r="B72" s="49" t="s">
        <v>61</v>
      </c>
      <c r="C72" s="2" t="s">
        <v>151</v>
      </c>
      <c r="D72" s="35">
        <v>54</v>
      </c>
      <c r="E72" s="68">
        <f t="shared" si="8"/>
        <v>10.8</v>
      </c>
      <c r="F72" s="68">
        <f t="shared" si="9"/>
        <v>21.6</v>
      </c>
      <c r="G72" s="68">
        <f t="shared" si="10"/>
        <v>13.5</v>
      </c>
      <c r="H72" s="68">
        <f t="shared" ref="H72:H100" si="18">0.15*D72</f>
        <v>8.1</v>
      </c>
      <c r="I72" s="35" t="s">
        <v>62</v>
      </c>
      <c r="J72" s="35">
        <v>54</v>
      </c>
      <c r="K72" s="10"/>
      <c r="L72" s="10"/>
      <c r="N72" s="51">
        <f>(192163.53*72+265372.85)/3</f>
        <v>4700382.3366666669</v>
      </c>
      <c r="O72" s="74">
        <v>2538.2064617999999</v>
      </c>
      <c r="P72" s="97">
        <f t="shared" si="15"/>
        <v>507.64129236000002</v>
      </c>
      <c r="Q72" s="97">
        <f t="shared" ref="Q72:Q99" si="19">0.4*O72</f>
        <v>1015.28258472</v>
      </c>
      <c r="R72" s="97">
        <f t="shared" si="6"/>
        <v>634.55161544999999</v>
      </c>
      <c r="S72" s="97">
        <f t="shared" si="7"/>
        <v>380.73096927</v>
      </c>
    </row>
    <row r="73" spans="1:19" ht="30.75">
      <c r="A73" s="3">
        <v>2</v>
      </c>
      <c r="B73" s="7" t="s">
        <v>63</v>
      </c>
      <c r="C73" s="2" t="s">
        <v>151</v>
      </c>
      <c r="D73" s="3">
        <v>150</v>
      </c>
      <c r="E73" s="68">
        <f t="shared" si="8"/>
        <v>30</v>
      </c>
      <c r="F73" s="68">
        <f t="shared" si="9"/>
        <v>60</v>
      </c>
      <c r="G73" s="68">
        <f t="shared" si="10"/>
        <v>37.5</v>
      </c>
      <c r="H73" s="68">
        <f t="shared" si="18"/>
        <v>22.5</v>
      </c>
      <c r="I73" s="3" t="s">
        <v>62</v>
      </c>
      <c r="J73" s="3">
        <v>150</v>
      </c>
      <c r="K73" s="10"/>
      <c r="L73" s="10"/>
      <c r="N73" s="19">
        <f>(137534.43*72+198580.27)/3</f>
        <v>3367019.7433333327</v>
      </c>
      <c r="O73" s="75">
        <v>5050.5296149999986</v>
      </c>
      <c r="P73" s="98">
        <f t="shared" si="15"/>
        <v>1010.1059229999997</v>
      </c>
      <c r="Q73" s="98">
        <f t="shared" si="19"/>
        <v>2020.2118459999995</v>
      </c>
      <c r="R73" s="98">
        <f t="shared" ref="R73:R99" si="20">0.25*O73</f>
        <v>1262.6324037499996</v>
      </c>
      <c r="S73" s="98">
        <f t="shared" ref="S73:S99" si="21">0.15*O73</f>
        <v>757.57944224999972</v>
      </c>
    </row>
    <row r="74" spans="1:19">
      <c r="A74" s="3">
        <v>3</v>
      </c>
      <c r="B74" s="7" t="s">
        <v>64</v>
      </c>
      <c r="C74" s="2" t="s">
        <v>151</v>
      </c>
      <c r="D74" s="3">
        <v>14</v>
      </c>
      <c r="E74" s="68">
        <f t="shared" si="8"/>
        <v>2.8000000000000003</v>
      </c>
      <c r="F74" s="68">
        <f t="shared" si="9"/>
        <v>5.6000000000000005</v>
      </c>
      <c r="G74" s="68">
        <f t="shared" si="10"/>
        <v>3.5</v>
      </c>
      <c r="H74" s="68">
        <f t="shared" si="18"/>
        <v>2.1</v>
      </c>
      <c r="I74" s="3" t="s">
        <v>65</v>
      </c>
      <c r="J74" s="3">
        <v>14</v>
      </c>
      <c r="K74" s="10"/>
      <c r="L74" s="10"/>
      <c r="N74" s="19">
        <v>11613557</v>
      </c>
      <c r="O74" s="75">
        <v>1625.89798</v>
      </c>
      <c r="P74" s="98">
        <f t="shared" si="15"/>
        <v>325.179596</v>
      </c>
      <c r="Q74" s="98">
        <f t="shared" si="19"/>
        <v>650.35919200000001</v>
      </c>
      <c r="R74" s="98">
        <f t="shared" si="20"/>
        <v>406.47449499999999</v>
      </c>
      <c r="S74" s="98">
        <f t="shared" si="21"/>
        <v>243.88469699999999</v>
      </c>
    </row>
    <row r="75" spans="1:19">
      <c r="A75" s="3">
        <v>4</v>
      </c>
      <c r="B75" s="7" t="s">
        <v>66</v>
      </c>
      <c r="C75" s="2" t="s">
        <v>151</v>
      </c>
      <c r="D75" s="3">
        <v>28</v>
      </c>
      <c r="E75" s="68">
        <f t="shared" si="8"/>
        <v>5.6000000000000005</v>
      </c>
      <c r="F75" s="68">
        <f t="shared" si="9"/>
        <v>11.200000000000001</v>
      </c>
      <c r="G75" s="68">
        <f t="shared" si="10"/>
        <v>7</v>
      </c>
      <c r="H75" s="68">
        <f t="shared" si="18"/>
        <v>4.2</v>
      </c>
      <c r="I75" s="3" t="s">
        <v>65</v>
      </c>
      <c r="J75" s="3">
        <v>28</v>
      </c>
      <c r="K75" s="10"/>
      <c r="L75" s="10"/>
      <c r="N75" s="19">
        <f>160318.27*72+1687.89*79+2072539.02</f>
        <v>13748797.77</v>
      </c>
      <c r="O75" s="75">
        <v>3849.6633756000001</v>
      </c>
      <c r="P75" s="98">
        <f t="shared" si="15"/>
        <v>769.93267512000011</v>
      </c>
      <c r="Q75" s="98">
        <f t="shared" si="19"/>
        <v>1539.8653502400002</v>
      </c>
      <c r="R75" s="98">
        <f t="shared" si="20"/>
        <v>962.41584390000003</v>
      </c>
      <c r="S75" s="98">
        <f t="shared" si="21"/>
        <v>577.44950633999997</v>
      </c>
    </row>
    <row r="76" spans="1:19">
      <c r="A76" s="3">
        <v>5</v>
      </c>
      <c r="B76" s="7" t="s">
        <v>67</v>
      </c>
      <c r="C76" s="2" t="s">
        <v>151</v>
      </c>
      <c r="D76" s="3">
        <v>4</v>
      </c>
      <c r="E76" s="68">
        <f t="shared" si="8"/>
        <v>0.8</v>
      </c>
      <c r="F76" s="68">
        <f t="shared" si="9"/>
        <v>1.6</v>
      </c>
      <c r="G76" s="68">
        <f t="shared" si="10"/>
        <v>1</v>
      </c>
      <c r="H76" s="68">
        <f t="shared" si="18"/>
        <v>0.6</v>
      </c>
      <c r="I76" s="3" t="s">
        <v>65</v>
      </c>
      <c r="J76" s="3">
        <v>4</v>
      </c>
      <c r="K76" s="10"/>
      <c r="L76" s="10"/>
      <c r="N76" s="19">
        <v>58138436</v>
      </c>
      <c r="O76" s="75">
        <v>2325.5374400000001</v>
      </c>
      <c r="P76" s="98">
        <f t="shared" si="15"/>
        <v>465.10748800000005</v>
      </c>
      <c r="Q76" s="98">
        <f t="shared" si="19"/>
        <v>930.21497600000009</v>
      </c>
      <c r="R76" s="98">
        <f t="shared" si="20"/>
        <v>581.38436000000002</v>
      </c>
      <c r="S76" s="98">
        <f t="shared" si="21"/>
        <v>348.83061600000002</v>
      </c>
    </row>
    <row r="77" spans="1:19">
      <c r="A77" s="3">
        <v>6</v>
      </c>
      <c r="B77" s="7" t="s">
        <v>68</v>
      </c>
      <c r="C77" s="2" t="s">
        <v>151</v>
      </c>
      <c r="D77" s="3">
        <v>8</v>
      </c>
      <c r="E77" s="68">
        <f t="shared" si="8"/>
        <v>1.6</v>
      </c>
      <c r="F77" s="68">
        <f t="shared" si="9"/>
        <v>3.2</v>
      </c>
      <c r="G77" s="68">
        <f t="shared" si="10"/>
        <v>2</v>
      </c>
      <c r="H77" s="68">
        <f t="shared" si="18"/>
        <v>1.2</v>
      </c>
      <c r="I77" s="3" t="s">
        <v>65</v>
      </c>
      <c r="J77" s="3">
        <v>8</v>
      </c>
      <c r="K77" s="10"/>
      <c r="L77" s="10"/>
      <c r="N77" s="19">
        <v>38390932.491104819</v>
      </c>
      <c r="O77" s="75">
        <v>3071.2745992883856</v>
      </c>
      <c r="P77" s="98">
        <f t="shared" si="15"/>
        <v>614.25491985767712</v>
      </c>
      <c r="Q77" s="98">
        <f t="shared" si="19"/>
        <v>1228.5098397153542</v>
      </c>
      <c r="R77" s="98">
        <f t="shared" si="20"/>
        <v>767.8186498220964</v>
      </c>
      <c r="S77" s="98">
        <f t="shared" si="21"/>
        <v>460.69118989325784</v>
      </c>
    </row>
    <row r="78" spans="1:19" ht="16.5">
      <c r="A78" s="3">
        <v>7</v>
      </c>
      <c r="B78" s="7" t="s">
        <v>69</v>
      </c>
      <c r="C78" s="2" t="s">
        <v>151</v>
      </c>
      <c r="D78" s="3">
        <v>27</v>
      </c>
      <c r="E78" s="68">
        <f t="shared" si="8"/>
        <v>5.4</v>
      </c>
      <c r="F78" s="68">
        <f t="shared" si="9"/>
        <v>10.8</v>
      </c>
      <c r="G78" s="68">
        <f t="shared" si="10"/>
        <v>6.75</v>
      </c>
      <c r="H78" s="68">
        <f t="shared" si="18"/>
        <v>4.05</v>
      </c>
      <c r="I78" s="3" t="s">
        <v>62</v>
      </c>
      <c r="J78" s="3">
        <v>27</v>
      </c>
      <c r="K78" s="10"/>
      <c r="L78" s="10"/>
      <c r="N78" s="19">
        <v>1336230</v>
      </c>
      <c r="O78" s="75">
        <v>360.78210000000001</v>
      </c>
      <c r="P78" s="98">
        <f t="shared" si="15"/>
        <v>72.156420000000011</v>
      </c>
      <c r="Q78" s="98">
        <f t="shared" si="19"/>
        <v>144.31284000000002</v>
      </c>
      <c r="R78" s="98">
        <f t="shared" si="20"/>
        <v>90.195525000000004</v>
      </c>
      <c r="S78" s="98">
        <f t="shared" si="21"/>
        <v>54.117314999999998</v>
      </c>
    </row>
    <row r="79" spans="1:19" ht="16.5">
      <c r="A79" s="3">
        <v>8</v>
      </c>
      <c r="B79" s="7" t="s">
        <v>70</v>
      </c>
      <c r="C79" s="2" t="s">
        <v>151</v>
      </c>
      <c r="D79" s="3">
        <v>621</v>
      </c>
      <c r="E79" s="68">
        <f t="shared" si="8"/>
        <v>124.2</v>
      </c>
      <c r="F79" s="68">
        <f t="shared" si="9"/>
        <v>248.4</v>
      </c>
      <c r="G79" s="68">
        <f t="shared" si="10"/>
        <v>155.25</v>
      </c>
      <c r="H79" s="68">
        <f t="shared" si="18"/>
        <v>93.149999999999991</v>
      </c>
      <c r="I79" s="3" t="s">
        <v>62</v>
      </c>
      <c r="J79" s="3">
        <v>621</v>
      </c>
      <c r="K79" s="10"/>
      <c r="L79" s="10"/>
      <c r="N79" s="19">
        <v>1169753</v>
      </c>
      <c r="O79" s="75">
        <v>7264.1661299999996</v>
      </c>
      <c r="P79" s="98">
        <f t="shared" si="15"/>
        <v>1452.833226</v>
      </c>
      <c r="Q79" s="98">
        <f t="shared" si="19"/>
        <v>2905.6664519999999</v>
      </c>
      <c r="R79" s="98">
        <f t="shared" si="20"/>
        <v>1816.0415324999999</v>
      </c>
      <c r="S79" s="98">
        <f t="shared" si="21"/>
        <v>1089.6249194999998</v>
      </c>
    </row>
    <row r="80" spans="1:19">
      <c r="A80" s="3">
        <v>9</v>
      </c>
      <c r="B80" s="7" t="s">
        <v>71</v>
      </c>
      <c r="C80" s="2" t="s">
        <v>151</v>
      </c>
      <c r="D80" s="3">
        <v>120</v>
      </c>
      <c r="E80" s="68">
        <f t="shared" si="8"/>
        <v>24</v>
      </c>
      <c r="F80" s="68">
        <f t="shared" si="9"/>
        <v>48</v>
      </c>
      <c r="G80" s="68">
        <f t="shared" si="10"/>
        <v>30</v>
      </c>
      <c r="H80" s="68">
        <f t="shared" si="18"/>
        <v>18</v>
      </c>
      <c r="I80" s="3" t="s">
        <v>65</v>
      </c>
      <c r="J80" s="3">
        <v>120</v>
      </c>
      <c r="K80" s="10"/>
      <c r="L80" s="10"/>
      <c r="N80" s="19">
        <v>2635500</v>
      </c>
      <c r="O80" s="75">
        <v>3162.6</v>
      </c>
      <c r="P80" s="98">
        <f t="shared" si="15"/>
        <v>632.52</v>
      </c>
      <c r="Q80" s="98">
        <f t="shared" si="19"/>
        <v>1265.04</v>
      </c>
      <c r="R80" s="98">
        <f t="shared" si="20"/>
        <v>790.65</v>
      </c>
      <c r="S80" s="98">
        <f t="shared" si="21"/>
        <v>474.39</v>
      </c>
    </row>
    <row r="81" spans="1:19">
      <c r="A81" s="3">
        <v>10</v>
      </c>
      <c r="B81" s="7" t="s">
        <v>72</v>
      </c>
      <c r="C81" s="2" t="s">
        <v>151</v>
      </c>
      <c r="D81" s="3">
        <v>337</v>
      </c>
      <c r="E81" s="68">
        <f t="shared" si="8"/>
        <v>67.400000000000006</v>
      </c>
      <c r="F81" s="68">
        <f t="shared" si="9"/>
        <v>134.80000000000001</v>
      </c>
      <c r="G81" s="68">
        <f t="shared" si="10"/>
        <v>84.25</v>
      </c>
      <c r="H81" s="68">
        <f t="shared" si="18"/>
        <v>50.55</v>
      </c>
      <c r="I81" s="3" t="s">
        <v>65</v>
      </c>
      <c r="J81" s="3">
        <v>337</v>
      </c>
      <c r="K81" s="10"/>
      <c r="L81" s="10"/>
      <c r="N81" s="19">
        <v>1358370</v>
      </c>
      <c r="O81" s="75">
        <v>4577.7069000000001</v>
      </c>
      <c r="P81" s="98">
        <f t="shared" si="15"/>
        <v>915.54138000000012</v>
      </c>
      <c r="Q81" s="98">
        <f t="shared" si="19"/>
        <v>1831.0827600000002</v>
      </c>
      <c r="R81" s="98">
        <f t="shared" si="20"/>
        <v>1144.426725</v>
      </c>
      <c r="S81" s="98">
        <f t="shared" si="21"/>
        <v>686.65603499999997</v>
      </c>
    </row>
    <row r="82" spans="1:19" ht="28.5">
      <c r="A82" s="3">
        <v>11</v>
      </c>
      <c r="B82" s="7" t="s">
        <v>73</v>
      </c>
      <c r="C82" s="2" t="s">
        <v>151</v>
      </c>
      <c r="D82" s="3">
        <v>12</v>
      </c>
      <c r="E82" s="68">
        <f t="shared" si="8"/>
        <v>2.4000000000000004</v>
      </c>
      <c r="F82" s="68">
        <f t="shared" si="9"/>
        <v>4.8000000000000007</v>
      </c>
      <c r="G82" s="68">
        <f t="shared" si="10"/>
        <v>3</v>
      </c>
      <c r="H82" s="68">
        <f t="shared" si="18"/>
        <v>1.7999999999999998</v>
      </c>
      <c r="I82" s="3" t="s">
        <v>65</v>
      </c>
      <c r="J82" s="3">
        <v>12</v>
      </c>
      <c r="K82" s="10"/>
      <c r="L82" s="10"/>
      <c r="N82" s="19">
        <v>1018500</v>
      </c>
      <c r="O82" s="75">
        <v>122.22</v>
      </c>
      <c r="P82" s="98">
        <f t="shared" si="15"/>
        <v>24.444000000000003</v>
      </c>
      <c r="Q82" s="98">
        <f t="shared" si="19"/>
        <v>48.888000000000005</v>
      </c>
      <c r="R82" s="98">
        <f t="shared" si="20"/>
        <v>30.555</v>
      </c>
      <c r="S82" s="98">
        <f t="shared" si="21"/>
        <v>18.332999999999998</v>
      </c>
    </row>
    <row r="83" spans="1:19" ht="28.5">
      <c r="A83" s="3">
        <v>12</v>
      </c>
      <c r="B83" s="7" t="s">
        <v>74</v>
      </c>
      <c r="C83" s="2" t="s">
        <v>151</v>
      </c>
      <c r="D83" s="3">
        <v>76</v>
      </c>
      <c r="E83" s="68">
        <f t="shared" si="8"/>
        <v>15.200000000000001</v>
      </c>
      <c r="F83" s="68">
        <f t="shared" si="9"/>
        <v>30.400000000000002</v>
      </c>
      <c r="G83" s="68">
        <f t="shared" si="10"/>
        <v>19</v>
      </c>
      <c r="H83" s="68">
        <f t="shared" si="18"/>
        <v>11.4</v>
      </c>
      <c r="I83" s="3" t="s">
        <v>65</v>
      </c>
      <c r="J83" s="3">
        <v>76</v>
      </c>
      <c r="K83" s="10"/>
      <c r="L83" s="10"/>
      <c r="N83" s="19">
        <v>1157161</v>
      </c>
      <c r="O83" s="75">
        <v>879.44236000000001</v>
      </c>
      <c r="P83" s="98">
        <f t="shared" si="15"/>
        <v>175.88847200000001</v>
      </c>
      <c r="Q83" s="98">
        <f t="shared" si="19"/>
        <v>351.77694400000001</v>
      </c>
      <c r="R83" s="98">
        <f t="shared" si="20"/>
        <v>219.86059</v>
      </c>
      <c r="S83" s="98">
        <f t="shared" si="21"/>
        <v>131.91635399999998</v>
      </c>
    </row>
    <row r="84" spans="1:19" ht="28.5">
      <c r="A84" s="3">
        <v>13</v>
      </c>
      <c r="B84" s="7" t="s">
        <v>75</v>
      </c>
      <c r="C84" s="2" t="s">
        <v>151</v>
      </c>
      <c r="D84" s="3">
        <v>46</v>
      </c>
      <c r="E84" s="68">
        <f t="shared" si="8"/>
        <v>9.2000000000000011</v>
      </c>
      <c r="F84" s="68">
        <f t="shared" si="9"/>
        <v>18.400000000000002</v>
      </c>
      <c r="G84" s="68">
        <f t="shared" si="10"/>
        <v>11.5</v>
      </c>
      <c r="H84" s="68">
        <f t="shared" si="18"/>
        <v>6.8999999999999995</v>
      </c>
      <c r="I84" s="3" t="s">
        <v>65</v>
      </c>
      <c r="J84" s="3">
        <v>46</v>
      </c>
      <c r="K84" s="10"/>
      <c r="L84" s="10"/>
      <c r="N84" s="19">
        <v>2790108</v>
      </c>
      <c r="O84" s="75">
        <v>1283.4496799999999</v>
      </c>
      <c r="P84" s="98">
        <f t="shared" si="15"/>
        <v>256.68993599999999</v>
      </c>
      <c r="Q84" s="98">
        <f t="shared" si="19"/>
        <v>513.37987199999998</v>
      </c>
      <c r="R84" s="98">
        <f t="shared" si="20"/>
        <v>320.86241999999999</v>
      </c>
      <c r="S84" s="98">
        <f t="shared" si="21"/>
        <v>192.51745199999999</v>
      </c>
    </row>
    <row r="85" spans="1:19">
      <c r="A85" s="3">
        <v>14</v>
      </c>
      <c r="B85" s="7" t="s">
        <v>76</v>
      </c>
      <c r="C85" s="2" t="s">
        <v>151</v>
      </c>
      <c r="D85" s="3">
        <v>32</v>
      </c>
      <c r="E85" s="68">
        <f t="shared" si="8"/>
        <v>6.4</v>
      </c>
      <c r="F85" s="68">
        <f t="shared" si="9"/>
        <v>12.8</v>
      </c>
      <c r="G85" s="68">
        <f t="shared" si="10"/>
        <v>8</v>
      </c>
      <c r="H85" s="68">
        <f t="shared" si="18"/>
        <v>4.8</v>
      </c>
      <c r="I85" s="3" t="s">
        <v>65</v>
      </c>
      <c r="J85" s="3">
        <v>32</v>
      </c>
      <c r="K85" s="10"/>
      <c r="L85" s="10"/>
      <c r="N85" s="19">
        <v>587587</v>
      </c>
      <c r="O85" s="75">
        <v>188.02784</v>
      </c>
      <c r="P85" s="98">
        <f t="shared" si="15"/>
        <v>37.605567999999998</v>
      </c>
      <c r="Q85" s="98">
        <f t="shared" si="19"/>
        <v>75.211135999999996</v>
      </c>
      <c r="R85" s="98">
        <f t="shared" si="20"/>
        <v>47.006959999999999</v>
      </c>
      <c r="S85" s="98">
        <f t="shared" si="21"/>
        <v>28.204176</v>
      </c>
    </row>
    <row r="86" spans="1:19">
      <c r="A86" s="3">
        <v>15</v>
      </c>
      <c r="B86" s="7" t="s">
        <v>77</v>
      </c>
      <c r="C86" s="2" t="s">
        <v>151</v>
      </c>
      <c r="D86" s="3">
        <v>35</v>
      </c>
      <c r="E86" s="68">
        <f t="shared" si="8"/>
        <v>7</v>
      </c>
      <c r="F86" s="68">
        <f t="shared" si="9"/>
        <v>14</v>
      </c>
      <c r="G86" s="68">
        <f t="shared" si="10"/>
        <v>8.75</v>
      </c>
      <c r="H86" s="68">
        <f t="shared" si="18"/>
        <v>5.25</v>
      </c>
      <c r="I86" s="3" t="s">
        <v>65</v>
      </c>
      <c r="J86" s="3">
        <v>35</v>
      </c>
      <c r="K86" s="10"/>
      <c r="L86" s="10"/>
      <c r="N86" s="19">
        <v>880313</v>
      </c>
      <c r="O86" s="75">
        <v>308.10955000000001</v>
      </c>
      <c r="P86" s="98">
        <f t="shared" si="15"/>
        <v>61.621910000000007</v>
      </c>
      <c r="Q86" s="98">
        <f t="shared" si="19"/>
        <v>123.24382000000001</v>
      </c>
      <c r="R86" s="98">
        <f t="shared" si="20"/>
        <v>77.027387500000003</v>
      </c>
      <c r="S86" s="98">
        <f t="shared" si="21"/>
        <v>46.216432500000003</v>
      </c>
    </row>
    <row r="87" spans="1:19">
      <c r="A87" s="3">
        <v>16</v>
      </c>
      <c r="B87" s="7" t="s">
        <v>78</v>
      </c>
      <c r="C87" s="2" t="s">
        <v>151</v>
      </c>
      <c r="D87" s="3">
        <v>32</v>
      </c>
      <c r="E87" s="68">
        <f t="shared" si="8"/>
        <v>6.4</v>
      </c>
      <c r="F87" s="68">
        <f t="shared" si="9"/>
        <v>12.8</v>
      </c>
      <c r="G87" s="68">
        <f t="shared" si="10"/>
        <v>8</v>
      </c>
      <c r="H87" s="68">
        <f t="shared" si="18"/>
        <v>4.8</v>
      </c>
      <c r="I87" s="3" t="s">
        <v>65</v>
      </c>
      <c r="J87" s="3">
        <v>32</v>
      </c>
      <c r="K87" s="10"/>
      <c r="L87" s="10"/>
      <c r="N87" s="19">
        <v>298313</v>
      </c>
      <c r="O87" s="75">
        <v>95.460160000000002</v>
      </c>
      <c r="P87" s="98">
        <f t="shared" si="15"/>
        <v>19.092032</v>
      </c>
      <c r="Q87" s="98">
        <f t="shared" si="19"/>
        <v>38.184063999999999</v>
      </c>
      <c r="R87" s="98">
        <f t="shared" si="20"/>
        <v>23.86504</v>
      </c>
      <c r="S87" s="98">
        <f t="shared" si="21"/>
        <v>14.319024000000001</v>
      </c>
    </row>
    <row r="88" spans="1:19">
      <c r="A88" s="3">
        <v>17</v>
      </c>
      <c r="B88" s="7" t="s">
        <v>79</v>
      </c>
      <c r="C88" s="2" t="s">
        <v>151</v>
      </c>
      <c r="D88" s="3">
        <v>35</v>
      </c>
      <c r="E88" s="68">
        <f t="shared" si="8"/>
        <v>7</v>
      </c>
      <c r="F88" s="68">
        <f t="shared" si="9"/>
        <v>14</v>
      </c>
      <c r="G88" s="68">
        <f t="shared" si="10"/>
        <v>8.75</v>
      </c>
      <c r="H88" s="68">
        <f t="shared" si="18"/>
        <v>5.25</v>
      </c>
      <c r="I88" s="3" t="s">
        <v>65</v>
      </c>
      <c r="J88" s="3">
        <v>35</v>
      </c>
      <c r="K88" s="10"/>
      <c r="L88" s="10"/>
      <c r="N88" s="19">
        <v>446928</v>
      </c>
      <c r="O88" s="75">
        <v>156.4248</v>
      </c>
      <c r="P88" s="98">
        <f t="shared" si="15"/>
        <v>31.284960000000002</v>
      </c>
      <c r="Q88" s="98">
        <f t="shared" si="19"/>
        <v>62.569920000000003</v>
      </c>
      <c r="R88" s="98">
        <f t="shared" si="20"/>
        <v>39.106200000000001</v>
      </c>
      <c r="S88" s="98">
        <f t="shared" si="21"/>
        <v>23.463719999999999</v>
      </c>
    </row>
    <row r="89" spans="1:19">
      <c r="A89" s="3">
        <v>18</v>
      </c>
      <c r="B89" s="7" t="s">
        <v>80</v>
      </c>
      <c r="C89" s="2" t="s">
        <v>151</v>
      </c>
      <c r="D89" s="3">
        <v>67</v>
      </c>
      <c r="E89" s="68">
        <f t="shared" si="8"/>
        <v>13.4</v>
      </c>
      <c r="F89" s="68">
        <f t="shared" si="9"/>
        <v>26.8</v>
      </c>
      <c r="G89" s="68">
        <f t="shared" si="10"/>
        <v>16.75</v>
      </c>
      <c r="H89" s="68">
        <f t="shared" si="18"/>
        <v>10.049999999999999</v>
      </c>
      <c r="I89" s="3" t="s">
        <v>65</v>
      </c>
      <c r="J89" s="3">
        <v>67</v>
      </c>
      <c r="K89" s="10"/>
      <c r="L89" s="10"/>
      <c r="N89" s="19">
        <v>97752</v>
      </c>
      <c r="O89" s="75">
        <v>65.493840000000006</v>
      </c>
      <c r="P89" s="98">
        <f t="shared" ref="P89:P99" si="22">O89*0.2</f>
        <v>13.098768000000002</v>
      </c>
      <c r="Q89" s="98">
        <f t="shared" si="19"/>
        <v>26.197536000000003</v>
      </c>
      <c r="R89" s="98">
        <f t="shared" si="20"/>
        <v>16.373460000000001</v>
      </c>
      <c r="S89" s="98">
        <f t="shared" si="21"/>
        <v>9.8240759999999998</v>
      </c>
    </row>
    <row r="90" spans="1:19">
      <c r="A90" s="3">
        <v>19</v>
      </c>
      <c r="B90" s="7" t="s">
        <v>81</v>
      </c>
      <c r="C90" s="2" t="s">
        <v>151</v>
      </c>
      <c r="D90" s="3">
        <v>67</v>
      </c>
      <c r="E90" s="68">
        <f t="shared" ref="E90:E100" si="23">0.2*D90</f>
        <v>13.4</v>
      </c>
      <c r="F90" s="68">
        <f t="shared" ref="F90:F99" si="24">0.4*D90</f>
        <v>26.8</v>
      </c>
      <c r="G90" s="68">
        <f t="shared" ref="G90:G99" si="25">0.25*D90</f>
        <v>16.75</v>
      </c>
      <c r="H90" s="68">
        <f t="shared" si="18"/>
        <v>10.049999999999999</v>
      </c>
      <c r="I90" s="3" t="s">
        <v>65</v>
      </c>
      <c r="J90" s="3">
        <v>67</v>
      </c>
      <c r="K90" s="10"/>
      <c r="L90" s="10"/>
      <c r="N90" s="19">
        <v>41531</v>
      </c>
      <c r="O90" s="75">
        <v>27.825769999999999</v>
      </c>
      <c r="P90" s="98">
        <f t="shared" si="22"/>
        <v>5.5651539999999997</v>
      </c>
      <c r="Q90" s="98">
        <f t="shared" si="19"/>
        <v>11.130307999999999</v>
      </c>
      <c r="R90" s="98">
        <f t="shared" si="20"/>
        <v>6.9564424999999996</v>
      </c>
      <c r="S90" s="98">
        <f t="shared" si="21"/>
        <v>4.1738654999999998</v>
      </c>
    </row>
    <row r="91" spans="1:19">
      <c r="A91" s="3">
        <v>20</v>
      </c>
      <c r="B91" s="7" t="s">
        <v>82</v>
      </c>
      <c r="C91" s="2" t="s">
        <v>151</v>
      </c>
      <c r="D91" s="3">
        <v>67</v>
      </c>
      <c r="E91" s="68">
        <f t="shared" si="23"/>
        <v>13.4</v>
      </c>
      <c r="F91" s="68">
        <f t="shared" si="24"/>
        <v>26.8</v>
      </c>
      <c r="G91" s="68">
        <f t="shared" si="25"/>
        <v>16.75</v>
      </c>
      <c r="H91" s="68">
        <f t="shared" si="18"/>
        <v>10.049999999999999</v>
      </c>
      <c r="I91" s="3" t="s">
        <v>65</v>
      </c>
      <c r="J91" s="3">
        <v>67</v>
      </c>
      <c r="K91" s="10"/>
      <c r="L91" s="10"/>
      <c r="N91" s="101" t="s">
        <v>98</v>
      </c>
      <c r="O91" s="75">
        <v>0</v>
      </c>
      <c r="P91" s="98">
        <f t="shared" si="22"/>
        <v>0</v>
      </c>
      <c r="Q91" s="98">
        <f t="shared" si="19"/>
        <v>0</v>
      </c>
      <c r="R91" s="98">
        <f t="shared" si="20"/>
        <v>0</v>
      </c>
      <c r="S91" s="98">
        <f t="shared" si="21"/>
        <v>0</v>
      </c>
    </row>
    <row r="92" spans="1:19" ht="28.5">
      <c r="A92" s="3">
        <v>21</v>
      </c>
      <c r="B92" s="7" t="s">
        <v>83</v>
      </c>
      <c r="C92" s="2" t="s">
        <v>151</v>
      </c>
      <c r="D92" s="3">
        <v>62</v>
      </c>
      <c r="E92" s="68">
        <f t="shared" si="23"/>
        <v>12.4</v>
      </c>
      <c r="F92" s="68">
        <f t="shared" si="24"/>
        <v>24.8</v>
      </c>
      <c r="G92" s="68">
        <f t="shared" si="25"/>
        <v>15.5</v>
      </c>
      <c r="H92" s="68">
        <f t="shared" si="18"/>
        <v>9.2999999999999989</v>
      </c>
      <c r="I92" s="3" t="s">
        <v>65</v>
      </c>
      <c r="J92" s="3">
        <v>62</v>
      </c>
      <c r="K92" s="10"/>
      <c r="L92" s="10"/>
      <c r="N92" s="19">
        <f>70880.57*79+1251534</f>
        <v>6851099.0300000003</v>
      </c>
      <c r="O92" s="75">
        <v>4247.6813985999997</v>
      </c>
      <c r="P92" s="98">
        <f t="shared" si="22"/>
        <v>849.53627972000004</v>
      </c>
      <c r="Q92" s="98">
        <f t="shared" si="19"/>
        <v>1699.0725594400001</v>
      </c>
      <c r="R92" s="98">
        <f t="shared" si="20"/>
        <v>1061.9203496499999</v>
      </c>
      <c r="S92" s="98">
        <f t="shared" si="21"/>
        <v>637.15220978999992</v>
      </c>
    </row>
    <row r="93" spans="1:19">
      <c r="A93" s="3">
        <v>22</v>
      </c>
      <c r="B93" s="7" t="s">
        <v>84</v>
      </c>
      <c r="C93" s="2" t="s">
        <v>151</v>
      </c>
      <c r="D93" s="3">
        <v>62</v>
      </c>
      <c r="E93" s="68">
        <f t="shared" si="23"/>
        <v>12.4</v>
      </c>
      <c r="F93" s="68">
        <f t="shared" si="24"/>
        <v>24.8</v>
      </c>
      <c r="G93" s="68">
        <f t="shared" si="25"/>
        <v>15.5</v>
      </c>
      <c r="H93" s="68">
        <f t="shared" si="18"/>
        <v>9.2999999999999989</v>
      </c>
      <c r="I93" s="3" t="s">
        <v>65</v>
      </c>
      <c r="J93" s="3">
        <v>62</v>
      </c>
      <c r="K93" s="10"/>
      <c r="L93" s="10"/>
      <c r="N93" s="19">
        <f>35704.34*79+754944</f>
        <v>3575586.86</v>
      </c>
      <c r="O93" s="75">
        <v>2216.8638532</v>
      </c>
      <c r="P93" s="98">
        <f t="shared" si="22"/>
        <v>443.37277064</v>
      </c>
      <c r="Q93" s="98">
        <f t="shared" si="19"/>
        <v>886.74554128</v>
      </c>
      <c r="R93" s="98">
        <f t="shared" si="20"/>
        <v>554.2159633</v>
      </c>
      <c r="S93" s="98">
        <f t="shared" si="21"/>
        <v>332.52957798</v>
      </c>
    </row>
    <row r="94" spans="1:19" ht="28.5">
      <c r="A94" s="3">
        <v>23</v>
      </c>
      <c r="B94" s="7" t="s">
        <v>85</v>
      </c>
      <c r="C94" s="2" t="s">
        <v>151</v>
      </c>
      <c r="D94" s="8">
        <v>1550</v>
      </c>
      <c r="E94" s="68">
        <f t="shared" si="23"/>
        <v>310</v>
      </c>
      <c r="F94" s="68">
        <f t="shared" si="24"/>
        <v>620</v>
      </c>
      <c r="G94" s="68">
        <f t="shared" si="25"/>
        <v>387.5</v>
      </c>
      <c r="H94" s="68">
        <f t="shared" si="18"/>
        <v>232.5</v>
      </c>
      <c r="I94" s="3" t="s">
        <v>86</v>
      </c>
      <c r="J94" s="8">
        <v>1550</v>
      </c>
      <c r="K94" s="10"/>
      <c r="L94" s="10"/>
      <c r="N94" s="19">
        <v>16664</v>
      </c>
      <c r="O94" s="75">
        <v>258.29199999999997</v>
      </c>
      <c r="P94" s="98">
        <f t="shared" si="22"/>
        <v>51.6584</v>
      </c>
      <c r="Q94" s="98">
        <f t="shared" si="19"/>
        <v>103.3168</v>
      </c>
      <c r="R94" s="98">
        <f t="shared" si="20"/>
        <v>64.572999999999993</v>
      </c>
      <c r="S94" s="98">
        <f t="shared" si="21"/>
        <v>38.743799999999993</v>
      </c>
    </row>
    <row r="95" spans="1:19">
      <c r="A95" s="3">
        <v>24</v>
      </c>
      <c r="B95" s="7" t="s">
        <v>87</v>
      </c>
      <c r="C95" s="2" t="s">
        <v>151</v>
      </c>
      <c r="D95" s="3">
        <v>194</v>
      </c>
      <c r="E95" s="68">
        <f t="shared" si="23"/>
        <v>38.800000000000004</v>
      </c>
      <c r="F95" s="68">
        <f t="shared" si="24"/>
        <v>77.600000000000009</v>
      </c>
      <c r="G95" s="68">
        <f t="shared" si="25"/>
        <v>48.5</v>
      </c>
      <c r="H95" s="68">
        <f t="shared" si="18"/>
        <v>29.099999999999998</v>
      </c>
      <c r="I95" s="3" t="s">
        <v>65</v>
      </c>
      <c r="J95" s="3">
        <v>194</v>
      </c>
      <c r="K95" s="10"/>
      <c r="L95" s="10"/>
      <c r="N95" s="19">
        <f>(124084*79+2622515)/6</f>
        <v>2070858.5</v>
      </c>
      <c r="O95" s="75">
        <v>4017.46549</v>
      </c>
      <c r="P95" s="98">
        <f t="shared" si="22"/>
        <v>803.49309800000003</v>
      </c>
      <c r="Q95" s="98">
        <f t="shared" si="19"/>
        <v>1606.9861960000001</v>
      </c>
      <c r="R95" s="98">
        <f t="shared" si="20"/>
        <v>1004.3663725</v>
      </c>
      <c r="S95" s="98">
        <f t="shared" si="21"/>
        <v>602.61982349999994</v>
      </c>
    </row>
    <row r="96" spans="1:19" ht="16.5">
      <c r="A96" s="3">
        <v>25</v>
      </c>
      <c r="B96" s="7" t="s">
        <v>88</v>
      </c>
      <c r="C96" s="2" t="s">
        <v>151</v>
      </c>
      <c r="D96" s="3">
        <v>156</v>
      </c>
      <c r="E96" s="68">
        <f t="shared" si="23"/>
        <v>31.200000000000003</v>
      </c>
      <c r="F96" s="68">
        <f t="shared" si="24"/>
        <v>62.400000000000006</v>
      </c>
      <c r="G96" s="68">
        <f t="shared" si="25"/>
        <v>39</v>
      </c>
      <c r="H96" s="68">
        <f t="shared" si="18"/>
        <v>23.4</v>
      </c>
      <c r="I96" s="3" t="s">
        <v>62</v>
      </c>
      <c r="J96" s="3">
        <v>156</v>
      </c>
      <c r="K96" s="10"/>
      <c r="L96" s="10"/>
      <c r="N96" s="19">
        <v>2682213</v>
      </c>
      <c r="O96" s="75">
        <v>4184.2522799999997</v>
      </c>
      <c r="P96" s="98">
        <f t="shared" si="22"/>
        <v>836.85045600000001</v>
      </c>
      <c r="Q96" s="98">
        <f t="shared" si="19"/>
        <v>1673.700912</v>
      </c>
      <c r="R96" s="98">
        <f t="shared" si="20"/>
        <v>1046.0630699999999</v>
      </c>
      <c r="S96" s="98">
        <f t="shared" si="21"/>
        <v>627.63784199999998</v>
      </c>
    </row>
    <row r="97" spans="1:22" ht="16.5">
      <c r="A97" s="3">
        <v>26</v>
      </c>
      <c r="B97" s="7" t="s">
        <v>89</v>
      </c>
      <c r="C97" s="2" t="s">
        <v>151</v>
      </c>
      <c r="D97" s="3">
        <v>62</v>
      </c>
      <c r="E97" s="68">
        <f t="shared" si="23"/>
        <v>12.4</v>
      </c>
      <c r="F97" s="68">
        <f t="shared" si="24"/>
        <v>24.8</v>
      </c>
      <c r="G97" s="68">
        <f t="shared" si="25"/>
        <v>15.5</v>
      </c>
      <c r="H97" s="68">
        <f t="shared" si="18"/>
        <v>9.2999999999999989</v>
      </c>
      <c r="I97" s="3" t="s">
        <v>62</v>
      </c>
      <c r="J97" s="3">
        <v>62</v>
      </c>
      <c r="K97" s="10"/>
      <c r="L97" s="10"/>
      <c r="N97" s="19">
        <v>2619104</v>
      </c>
      <c r="O97" s="75">
        <v>1623.84448</v>
      </c>
      <c r="P97" s="98">
        <f t="shared" si="22"/>
        <v>324.76889600000004</v>
      </c>
      <c r="Q97" s="98">
        <f t="shared" si="19"/>
        <v>649.53779200000008</v>
      </c>
      <c r="R97" s="98">
        <f t="shared" si="20"/>
        <v>405.96111999999999</v>
      </c>
      <c r="S97" s="98">
        <f t="shared" si="21"/>
        <v>243.57667199999997</v>
      </c>
    </row>
    <row r="98" spans="1:22" ht="28.5">
      <c r="A98" s="3">
        <v>27</v>
      </c>
      <c r="B98" s="7" t="s">
        <v>90</v>
      </c>
      <c r="C98" s="2" t="s">
        <v>151</v>
      </c>
      <c r="D98" s="3">
        <v>125</v>
      </c>
      <c r="E98" s="68">
        <f t="shared" si="23"/>
        <v>25</v>
      </c>
      <c r="F98" s="68">
        <f t="shared" si="24"/>
        <v>50</v>
      </c>
      <c r="G98" s="68">
        <f t="shared" si="25"/>
        <v>31.25</v>
      </c>
      <c r="H98" s="68">
        <f t="shared" si="18"/>
        <v>18.75</v>
      </c>
      <c r="I98" s="3" t="s">
        <v>62</v>
      </c>
      <c r="J98" s="3">
        <v>125</v>
      </c>
      <c r="K98" s="10"/>
      <c r="L98" s="10"/>
      <c r="N98" s="19">
        <f>(7887253*79+73658976)/64</f>
        <v>10886749.421875</v>
      </c>
      <c r="O98" s="75">
        <v>13608.43677734375</v>
      </c>
      <c r="P98" s="98">
        <f t="shared" si="22"/>
        <v>2721.68735546875</v>
      </c>
      <c r="Q98" s="98">
        <f t="shared" si="19"/>
        <v>5443.3747109374999</v>
      </c>
      <c r="R98" s="98">
        <f t="shared" si="20"/>
        <v>3402.1091943359374</v>
      </c>
      <c r="S98" s="98">
        <f t="shared" si="21"/>
        <v>2041.2655166015625</v>
      </c>
    </row>
    <row r="99" spans="1:22" ht="28.5">
      <c r="A99" s="3">
        <v>28</v>
      </c>
      <c r="B99" s="7" t="s">
        <v>91</v>
      </c>
      <c r="C99" s="2" t="s">
        <v>151</v>
      </c>
      <c r="D99" s="3">
        <v>17</v>
      </c>
      <c r="E99" s="68">
        <f t="shared" si="23"/>
        <v>3.4000000000000004</v>
      </c>
      <c r="F99" s="68">
        <f t="shared" si="24"/>
        <v>6.8000000000000007</v>
      </c>
      <c r="G99" s="68">
        <f t="shared" si="25"/>
        <v>4.25</v>
      </c>
      <c r="H99" s="68">
        <f t="shared" si="18"/>
        <v>2.5499999999999998</v>
      </c>
      <c r="I99" s="3" t="s">
        <v>62</v>
      </c>
      <c r="J99" s="3">
        <v>17</v>
      </c>
      <c r="K99" s="10"/>
      <c r="L99" s="10"/>
      <c r="N99" s="19">
        <f>(610234.48*79+141999*79+5698979+291772)/8</f>
        <v>8177149.4900000002</v>
      </c>
      <c r="O99" s="75">
        <v>1390.1154133000002</v>
      </c>
      <c r="P99" s="98">
        <f t="shared" si="22"/>
        <v>278.02308266000006</v>
      </c>
      <c r="Q99" s="98">
        <f t="shared" si="19"/>
        <v>556.04616532000011</v>
      </c>
      <c r="R99" s="98">
        <f t="shared" si="20"/>
        <v>347.52885332500006</v>
      </c>
      <c r="S99" s="98">
        <f t="shared" si="21"/>
        <v>208.51731199500003</v>
      </c>
    </row>
    <row r="100" spans="1:22" ht="57.75" thickBot="1">
      <c r="A100" s="84">
        <v>29</v>
      </c>
      <c r="B100" s="83" t="s">
        <v>92</v>
      </c>
      <c r="C100" s="2" t="s">
        <v>151</v>
      </c>
      <c r="D100" s="84">
        <v>2</v>
      </c>
      <c r="E100" s="77">
        <f t="shared" si="23"/>
        <v>0.4</v>
      </c>
      <c r="F100" s="77">
        <v>2</v>
      </c>
      <c r="G100" s="77">
        <v>0</v>
      </c>
      <c r="H100" s="77">
        <f t="shared" si="18"/>
        <v>0.3</v>
      </c>
      <c r="I100" s="84" t="s">
        <v>93</v>
      </c>
      <c r="J100" s="84" t="s">
        <v>93</v>
      </c>
      <c r="K100" s="78"/>
      <c r="L100" s="78"/>
      <c r="M100" s="79"/>
      <c r="N100" s="85">
        <f>116625*79+125106279</f>
        <v>134319654</v>
      </c>
      <c r="O100" s="86">
        <v>2686.3930799999998</v>
      </c>
      <c r="P100" s="102">
        <v>0</v>
      </c>
      <c r="Q100" s="87">
        <v>2686.3930799999998</v>
      </c>
      <c r="R100" s="102">
        <v>0</v>
      </c>
      <c r="S100" s="102">
        <v>0</v>
      </c>
    </row>
    <row r="101" spans="1:22" ht="15.75" customHeight="1" thickBot="1">
      <c r="A101" s="52" t="s">
        <v>100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4"/>
    </row>
    <row r="102" spans="1:22" ht="15.75" customHeight="1">
      <c r="A102" s="46" t="s">
        <v>106</v>
      </c>
      <c r="B102" s="46"/>
      <c r="C102" s="46"/>
      <c r="D102" s="46"/>
      <c r="E102" s="33"/>
      <c r="F102" s="33"/>
      <c r="G102" s="33"/>
      <c r="H102" s="3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4"/>
    </row>
    <row r="103" spans="1:22" ht="18">
      <c r="A103" s="28" t="s">
        <v>103</v>
      </c>
      <c r="B103" s="28"/>
      <c r="C103" s="45"/>
      <c r="D103" s="45"/>
      <c r="E103" s="38"/>
      <c r="F103" s="38"/>
      <c r="G103" s="38"/>
      <c r="H103" s="38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6"/>
    </row>
    <row r="104" spans="1:22">
      <c r="A104" s="59">
        <v>1</v>
      </c>
      <c r="B104" s="107" t="s">
        <v>101</v>
      </c>
      <c r="C104" s="2" t="s">
        <v>151</v>
      </c>
      <c r="D104" s="108">
        <v>212409</v>
      </c>
      <c r="E104" s="68">
        <f>0.1*D104</f>
        <v>21240.9</v>
      </c>
      <c r="F104" s="109">
        <f>0.3*D104</f>
        <v>63722.7</v>
      </c>
      <c r="G104" s="109">
        <f>0.3*D104</f>
        <v>63722.7</v>
      </c>
      <c r="H104" s="109">
        <f>0.3*D104</f>
        <v>63722.7</v>
      </c>
      <c r="I104" s="110" t="s">
        <v>110</v>
      </c>
      <c r="J104" s="65"/>
      <c r="K104" s="65"/>
      <c r="L104" s="65"/>
      <c r="M104" s="65"/>
      <c r="N104" s="65">
        <v>6500</v>
      </c>
      <c r="O104" s="65">
        <f>(D104*N104)/100000</f>
        <v>13806.584999999999</v>
      </c>
      <c r="P104" s="99">
        <f>O104*0.1</f>
        <v>1380.6585</v>
      </c>
      <c r="Q104" s="99">
        <f>0.3*O104</f>
        <v>4141.9754999999996</v>
      </c>
      <c r="R104" s="99">
        <f>0.3*O104</f>
        <v>4141.9754999999996</v>
      </c>
      <c r="S104" s="99">
        <f>0.3*O104</f>
        <v>4141.9754999999996</v>
      </c>
    </row>
    <row r="105" spans="1:22">
      <c r="A105" s="59">
        <v>2</v>
      </c>
      <c r="B105" s="111" t="s">
        <v>134</v>
      </c>
      <c r="C105" s="2" t="s">
        <v>151</v>
      </c>
      <c r="D105" s="108">
        <v>80046</v>
      </c>
      <c r="E105" s="68">
        <f t="shared" ref="E105:E106" si="26">0.1*D105</f>
        <v>8004.6</v>
      </c>
      <c r="F105" s="109">
        <f t="shared" ref="F105:F106" si="27">0.3*D105</f>
        <v>24013.8</v>
      </c>
      <c r="G105" s="109">
        <f t="shared" ref="G105:G106" si="28">0.3*D105</f>
        <v>24013.8</v>
      </c>
      <c r="H105" s="109">
        <f t="shared" ref="H105:H114" si="29">0.3*D105</f>
        <v>24013.8</v>
      </c>
      <c r="I105" s="110" t="s">
        <v>110</v>
      </c>
      <c r="J105" s="65"/>
      <c r="K105" s="65"/>
      <c r="L105" s="65"/>
      <c r="M105" s="65"/>
      <c r="N105" s="65">
        <v>40000</v>
      </c>
      <c r="O105" s="65">
        <f t="shared" ref="O105:O106" si="30">(D105*N105)/100000</f>
        <v>32018.400000000001</v>
      </c>
      <c r="P105" s="99">
        <f t="shared" ref="P105:P126" si="31">O105*0.1</f>
        <v>3201.84</v>
      </c>
      <c r="Q105" s="99">
        <f t="shared" ref="Q105:Q127" si="32">0.3*O105</f>
        <v>9605.52</v>
      </c>
      <c r="R105" s="99">
        <f t="shared" ref="R105:R127" si="33">0.3*O105</f>
        <v>9605.52</v>
      </c>
      <c r="S105" s="99">
        <f t="shared" ref="S105:S127" si="34">0.3*O105</f>
        <v>9605.52</v>
      </c>
      <c r="V105" s="90">
        <v>100000</v>
      </c>
    </row>
    <row r="106" spans="1:22">
      <c r="A106" s="59">
        <v>3</v>
      </c>
      <c r="B106" s="111" t="s">
        <v>102</v>
      </c>
      <c r="C106" s="2" t="s">
        <v>151</v>
      </c>
      <c r="D106" s="108">
        <v>8699</v>
      </c>
      <c r="E106" s="68">
        <f t="shared" si="26"/>
        <v>869.90000000000009</v>
      </c>
      <c r="F106" s="109">
        <f t="shared" si="27"/>
        <v>2609.6999999999998</v>
      </c>
      <c r="G106" s="109">
        <f t="shared" si="28"/>
        <v>2609.6999999999998</v>
      </c>
      <c r="H106" s="109">
        <f t="shared" si="29"/>
        <v>2609.6999999999998</v>
      </c>
      <c r="I106" s="110" t="s">
        <v>110</v>
      </c>
      <c r="J106" s="65"/>
      <c r="K106" s="65"/>
      <c r="L106" s="65"/>
      <c r="M106" s="65"/>
      <c r="N106" s="65">
        <v>100000</v>
      </c>
      <c r="O106" s="65">
        <f t="shared" si="30"/>
        <v>8699</v>
      </c>
      <c r="P106" s="99">
        <f t="shared" si="31"/>
        <v>869.90000000000009</v>
      </c>
      <c r="Q106" s="99">
        <f t="shared" si="32"/>
        <v>2609.6999999999998</v>
      </c>
      <c r="R106" s="99">
        <f t="shared" si="33"/>
        <v>2609.6999999999998</v>
      </c>
      <c r="S106" s="99">
        <f t="shared" si="34"/>
        <v>2609.6999999999998</v>
      </c>
    </row>
    <row r="107" spans="1:22" ht="18.75" thickBot="1">
      <c r="A107" s="44" t="s">
        <v>104</v>
      </c>
      <c r="B107" s="42"/>
      <c r="C107" s="25"/>
      <c r="D107" s="25"/>
      <c r="E107" s="15"/>
      <c r="F107" s="15"/>
      <c r="G107" s="15"/>
      <c r="H107" s="15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</row>
    <row r="108" spans="1:22">
      <c r="A108" s="59">
        <v>1</v>
      </c>
      <c r="B108" s="111" t="s">
        <v>101</v>
      </c>
      <c r="C108" s="2" t="s">
        <v>151</v>
      </c>
      <c r="D108" s="114">
        <v>296892</v>
      </c>
      <c r="E108" s="68">
        <f>0.1*D108</f>
        <v>29689.200000000001</v>
      </c>
      <c r="F108" s="109">
        <f t="shared" ref="F108:F110" si="35">0.3*D108</f>
        <v>89067.599999999991</v>
      </c>
      <c r="G108" s="109">
        <f t="shared" ref="G108:G110" si="36">0.3*D108</f>
        <v>89067.599999999991</v>
      </c>
      <c r="H108" s="109">
        <f t="shared" si="29"/>
        <v>89067.599999999991</v>
      </c>
      <c r="I108" s="110" t="s">
        <v>110</v>
      </c>
      <c r="J108" s="65"/>
      <c r="K108" s="65"/>
      <c r="L108" s="65"/>
      <c r="M108" s="65"/>
      <c r="N108" s="65">
        <v>6500</v>
      </c>
      <c r="O108" s="65">
        <f t="shared" ref="O108:O110" si="37">(D108*N108)/100000</f>
        <v>19297.98</v>
      </c>
      <c r="P108" s="99">
        <f t="shared" si="31"/>
        <v>1929.798</v>
      </c>
      <c r="Q108" s="99">
        <f t="shared" si="32"/>
        <v>5789.3939999999993</v>
      </c>
      <c r="R108" s="99">
        <f t="shared" si="33"/>
        <v>5789.3939999999993</v>
      </c>
      <c r="S108" s="99">
        <f t="shared" si="34"/>
        <v>5789.3939999999993</v>
      </c>
    </row>
    <row r="109" spans="1:22">
      <c r="A109" s="59">
        <v>2</v>
      </c>
      <c r="B109" s="111" t="s">
        <v>134</v>
      </c>
      <c r="C109" s="2" t="s">
        <v>151</v>
      </c>
      <c r="D109" s="114">
        <v>89598</v>
      </c>
      <c r="E109" s="68">
        <f t="shared" ref="E109:E114" si="38">0.1*D109</f>
        <v>8959.8000000000011</v>
      </c>
      <c r="F109" s="109">
        <f t="shared" si="35"/>
        <v>26879.399999999998</v>
      </c>
      <c r="G109" s="109">
        <f t="shared" si="36"/>
        <v>26879.399999999998</v>
      </c>
      <c r="H109" s="109">
        <f t="shared" si="29"/>
        <v>26879.399999999998</v>
      </c>
      <c r="I109" s="110" t="s">
        <v>110</v>
      </c>
      <c r="J109" s="65"/>
      <c r="K109" s="65"/>
      <c r="L109" s="65"/>
      <c r="M109" s="65"/>
      <c r="N109" s="65">
        <v>40000</v>
      </c>
      <c r="O109" s="65">
        <f t="shared" si="37"/>
        <v>35839.199999999997</v>
      </c>
      <c r="P109" s="99">
        <f t="shared" si="31"/>
        <v>3583.92</v>
      </c>
      <c r="Q109" s="99">
        <f t="shared" si="32"/>
        <v>10751.759999999998</v>
      </c>
      <c r="R109" s="99">
        <f t="shared" si="33"/>
        <v>10751.759999999998</v>
      </c>
      <c r="S109" s="99">
        <f t="shared" si="34"/>
        <v>10751.759999999998</v>
      </c>
    </row>
    <row r="110" spans="1:22" ht="15" thickBot="1">
      <c r="A110" s="59">
        <v>3</v>
      </c>
      <c r="B110" s="111" t="s">
        <v>102</v>
      </c>
      <c r="C110" s="2" t="s">
        <v>151</v>
      </c>
      <c r="D110" s="114">
        <v>17269</v>
      </c>
      <c r="E110" s="68">
        <f t="shared" si="38"/>
        <v>1726.9</v>
      </c>
      <c r="F110" s="109">
        <f t="shared" si="35"/>
        <v>5180.7</v>
      </c>
      <c r="G110" s="109">
        <f t="shared" si="36"/>
        <v>5180.7</v>
      </c>
      <c r="H110" s="109">
        <f t="shared" si="29"/>
        <v>5180.7</v>
      </c>
      <c r="I110" s="110" t="s">
        <v>110</v>
      </c>
      <c r="J110" s="65"/>
      <c r="K110" s="65"/>
      <c r="L110" s="65"/>
      <c r="M110" s="65"/>
      <c r="N110" s="65">
        <v>100000</v>
      </c>
      <c r="O110" s="65">
        <f t="shared" si="37"/>
        <v>17269</v>
      </c>
      <c r="P110" s="99">
        <f t="shared" si="31"/>
        <v>1726.9</v>
      </c>
      <c r="Q110" s="99">
        <f t="shared" si="32"/>
        <v>5180.7</v>
      </c>
      <c r="R110" s="99">
        <f t="shared" si="33"/>
        <v>5180.7</v>
      </c>
      <c r="S110" s="99">
        <f t="shared" si="34"/>
        <v>5180.7</v>
      </c>
    </row>
    <row r="111" spans="1:22" ht="18.75" thickBot="1">
      <c r="A111" s="22" t="s">
        <v>105</v>
      </c>
      <c r="B111" s="42"/>
      <c r="C111" s="25"/>
      <c r="D111" s="25"/>
      <c r="E111" s="15"/>
      <c r="F111" s="15"/>
      <c r="G111" s="15"/>
      <c r="H111" s="15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22">
      <c r="A112" s="59">
        <v>1</v>
      </c>
      <c r="B112" s="111" t="s">
        <v>101</v>
      </c>
      <c r="C112" s="2" t="s">
        <v>151</v>
      </c>
      <c r="D112" s="108">
        <v>25465</v>
      </c>
      <c r="E112" s="68">
        <f t="shared" si="38"/>
        <v>2546.5</v>
      </c>
      <c r="F112" s="109">
        <f t="shared" ref="F112:F114" si="39">0.3*D112</f>
        <v>7639.5</v>
      </c>
      <c r="G112" s="109">
        <f t="shared" ref="G112:G114" si="40">0.3*D112</f>
        <v>7639.5</v>
      </c>
      <c r="H112" s="109">
        <f t="shared" si="29"/>
        <v>7639.5</v>
      </c>
      <c r="I112" s="110" t="s">
        <v>110</v>
      </c>
      <c r="J112" s="65"/>
      <c r="K112" s="65"/>
      <c r="L112" s="65"/>
      <c r="M112" s="65"/>
      <c r="N112" s="65">
        <v>6500</v>
      </c>
      <c r="O112" s="65">
        <f t="shared" ref="O112:O114" si="41">(D112*N112)/100000</f>
        <v>1655.2249999999999</v>
      </c>
      <c r="P112" s="99">
        <f t="shared" si="31"/>
        <v>165.52250000000001</v>
      </c>
      <c r="Q112" s="99">
        <f t="shared" si="32"/>
        <v>496.56749999999994</v>
      </c>
      <c r="R112" s="99">
        <f t="shared" si="33"/>
        <v>496.56749999999994</v>
      </c>
      <c r="S112" s="99">
        <f t="shared" si="34"/>
        <v>496.56749999999994</v>
      </c>
    </row>
    <row r="113" spans="1:24">
      <c r="A113" s="59">
        <v>2</v>
      </c>
      <c r="B113" s="111" t="s">
        <v>134</v>
      </c>
      <c r="C113" s="2" t="s">
        <v>151</v>
      </c>
      <c r="D113" s="108">
        <v>8482</v>
      </c>
      <c r="E113" s="68">
        <f t="shared" si="38"/>
        <v>848.2</v>
      </c>
      <c r="F113" s="109">
        <f t="shared" si="39"/>
        <v>2544.6</v>
      </c>
      <c r="G113" s="109">
        <f t="shared" si="40"/>
        <v>2544.6</v>
      </c>
      <c r="H113" s="109">
        <f t="shared" si="29"/>
        <v>2544.6</v>
      </c>
      <c r="I113" s="110" t="s">
        <v>110</v>
      </c>
      <c r="J113" s="65"/>
      <c r="K113" s="65"/>
      <c r="L113" s="65"/>
      <c r="M113" s="65"/>
      <c r="N113" s="65">
        <v>40000</v>
      </c>
      <c r="O113" s="65">
        <f t="shared" si="41"/>
        <v>3392.8</v>
      </c>
      <c r="P113" s="99">
        <f t="shared" si="31"/>
        <v>339.28000000000003</v>
      </c>
      <c r="Q113" s="99">
        <f t="shared" si="32"/>
        <v>1017.84</v>
      </c>
      <c r="R113" s="99">
        <f t="shared" si="33"/>
        <v>1017.84</v>
      </c>
      <c r="S113" s="99">
        <f t="shared" si="34"/>
        <v>1017.84</v>
      </c>
    </row>
    <row r="114" spans="1:24">
      <c r="A114" s="59">
        <v>3</v>
      </c>
      <c r="B114" s="111" t="s">
        <v>102</v>
      </c>
      <c r="C114" s="2" t="s">
        <v>151</v>
      </c>
      <c r="D114" s="108">
        <v>3998</v>
      </c>
      <c r="E114" s="68">
        <f t="shared" si="38"/>
        <v>399.8</v>
      </c>
      <c r="F114" s="109">
        <f t="shared" si="39"/>
        <v>1199.3999999999999</v>
      </c>
      <c r="G114" s="109">
        <f t="shared" si="40"/>
        <v>1199.3999999999999</v>
      </c>
      <c r="H114" s="109">
        <f t="shared" si="29"/>
        <v>1199.3999999999999</v>
      </c>
      <c r="I114" s="110" t="s">
        <v>110</v>
      </c>
      <c r="J114" s="65"/>
      <c r="K114" s="65"/>
      <c r="L114" s="65"/>
      <c r="M114" s="65"/>
      <c r="N114" s="65">
        <v>100000</v>
      </c>
      <c r="O114" s="65">
        <f t="shared" si="41"/>
        <v>3998</v>
      </c>
      <c r="P114" s="99">
        <f t="shared" si="31"/>
        <v>399.8</v>
      </c>
      <c r="Q114" s="99">
        <f t="shared" si="32"/>
        <v>1199.3999999999999</v>
      </c>
      <c r="R114" s="99">
        <f t="shared" si="33"/>
        <v>1199.3999999999999</v>
      </c>
      <c r="S114" s="99">
        <f t="shared" si="34"/>
        <v>1199.3999999999999</v>
      </c>
    </row>
    <row r="115" spans="1:24" ht="18">
      <c r="A115" s="28" t="s">
        <v>107</v>
      </c>
      <c r="B115" s="28"/>
      <c r="C115" s="46"/>
      <c r="D115" s="46"/>
      <c r="E115" s="33"/>
      <c r="F115" s="33"/>
      <c r="G115" s="33"/>
      <c r="H115" s="33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3"/>
    </row>
    <row r="116" spans="1:24" ht="18">
      <c r="A116" s="28" t="s">
        <v>108</v>
      </c>
      <c r="B116" s="28"/>
      <c r="C116" s="45"/>
      <c r="D116" s="45"/>
      <c r="E116" s="38"/>
      <c r="F116" s="38"/>
      <c r="G116" s="38"/>
      <c r="H116" s="38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</row>
    <row r="117" spans="1:24">
      <c r="A117" s="59">
        <v>1</v>
      </c>
      <c r="B117" s="107" t="s">
        <v>101</v>
      </c>
      <c r="C117" s="2" t="s">
        <v>151</v>
      </c>
      <c r="D117" s="108">
        <v>237591</v>
      </c>
      <c r="E117" s="109">
        <f>0.1*D117</f>
        <v>23759.100000000002</v>
      </c>
      <c r="F117" s="109">
        <f>0.3*D117</f>
        <v>71277.3</v>
      </c>
      <c r="G117" s="109">
        <f t="shared" ref="G117:G127" si="42">0.3*D117</f>
        <v>71277.3</v>
      </c>
      <c r="H117" s="109">
        <f t="shared" ref="H117:H119" si="43">0.3*D117</f>
        <v>71277.3</v>
      </c>
      <c r="I117" s="110" t="s">
        <v>110</v>
      </c>
      <c r="J117" s="65"/>
      <c r="K117" s="65"/>
      <c r="L117" s="65"/>
      <c r="M117" s="65"/>
      <c r="N117" s="65">
        <v>6500</v>
      </c>
      <c r="O117" s="65">
        <f t="shared" ref="O117:O119" si="44">(D117*N117)/100000</f>
        <v>15443.415000000001</v>
      </c>
      <c r="P117" s="99">
        <f t="shared" si="31"/>
        <v>1544.3415000000002</v>
      </c>
      <c r="Q117" s="99">
        <f t="shared" si="32"/>
        <v>4633.0245000000004</v>
      </c>
      <c r="R117" s="99">
        <f t="shared" si="33"/>
        <v>4633.0245000000004</v>
      </c>
      <c r="S117" s="99">
        <f t="shared" si="34"/>
        <v>4633.0245000000004</v>
      </c>
    </row>
    <row r="118" spans="1:24">
      <c r="A118" s="59">
        <v>2</v>
      </c>
      <c r="B118" s="111" t="s">
        <v>134</v>
      </c>
      <c r="C118" s="2" t="s">
        <v>151</v>
      </c>
      <c r="D118" s="108">
        <v>89536</v>
      </c>
      <c r="E118" s="109">
        <f t="shared" ref="E118:E127" si="45">0.1*D118</f>
        <v>8953.6</v>
      </c>
      <c r="F118" s="109">
        <f t="shared" ref="F118:F119" si="46">0.3*D118</f>
        <v>26860.799999999999</v>
      </c>
      <c r="G118" s="109">
        <f t="shared" si="42"/>
        <v>26860.799999999999</v>
      </c>
      <c r="H118" s="109">
        <f t="shared" si="43"/>
        <v>26860.799999999999</v>
      </c>
      <c r="I118" s="110" t="s">
        <v>110</v>
      </c>
      <c r="J118" s="65"/>
      <c r="K118" s="65"/>
      <c r="L118" s="65"/>
      <c r="M118" s="65"/>
      <c r="N118" s="65">
        <v>40000</v>
      </c>
      <c r="O118" s="65">
        <f t="shared" si="44"/>
        <v>35814.400000000001</v>
      </c>
      <c r="P118" s="99">
        <f t="shared" si="31"/>
        <v>3581.4400000000005</v>
      </c>
      <c r="Q118" s="99">
        <f t="shared" si="32"/>
        <v>10744.32</v>
      </c>
      <c r="R118" s="99">
        <f t="shared" si="33"/>
        <v>10744.32</v>
      </c>
      <c r="S118" s="99">
        <f t="shared" si="34"/>
        <v>10744.32</v>
      </c>
    </row>
    <row r="119" spans="1:24" ht="15" thickBot="1">
      <c r="A119" s="59">
        <v>3</v>
      </c>
      <c r="B119" s="111" t="s">
        <v>102</v>
      </c>
      <c r="C119" s="2" t="s">
        <v>151</v>
      </c>
      <c r="D119" s="108">
        <v>9730</v>
      </c>
      <c r="E119" s="109">
        <f t="shared" si="45"/>
        <v>973</v>
      </c>
      <c r="F119" s="109">
        <f t="shared" si="46"/>
        <v>2919</v>
      </c>
      <c r="G119" s="109">
        <f t="shared" si="42"/>
        <v>2919</v>
      </c>
      <c r="H119" s="109">
        <f t="shared" si="43"/>
        <v>2919</v>
      </c>
      <c r="I119" s="110" t="s">
        <v>110</v>
      </c>
      <c r="J119" s="65"/>
      <c r="K119" s="65"/>
      <c r="L119" s="65"/>
      <c r="M119" s="65"/>
      <c r="N119" s="65">
        <v>100000</v>
      </c>
      <c r="O119" s="65">
        <f t="shared" si="44"/>
        <v>9730</v>
      </c>
      <c r="P119" s="99">
        <f t="shared" si="31"/>
        <v>973</v>
      </c>
      <c r="Q119" s="99">
        <f t="shared" si="32"/>
        <v>2919</v>
      </c>
      <c r="R119" s="99">
        <f t="shared" si="33"/>
        <v>2919</v>
      </c>
      <c r="S119" s="99">
        <f t="shared" si="34"/>
        <v>2919</v>
      </c>
    </row>
    <row r="120" spans="1:24" ht="18.75" thickBot="1">
      <c r="A120" s="22" t="s">
        <v>109</v>
      </c>
      <c r="B120" s="42"/>
      <c r="C120" s="25"/>
      <c r="D120" s="25"/>
      <c r="E120" s="15"/>
      <c r="F120" s="15"/>
      <c r="G120" s="15"/>
      <c r="H120" s="15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</row>
    <row r="121" spans="1:24">
      <c r="A121" s="59">
        <v>1</v>
      </c>
      <c r="B121" s="111" t="s">
        <v>101</v>
      </c>
      <c r="C121" s="2" t="s">
        <v>151</v>
      </c>
      <c r="D121" s="114">
        <v>175851</v>
      </c>
      <c r="E121" s="109">
        <f t="shared" si="45"/>
        <v>17585.100000000002</v>
      </c>
      <c r="F121" s="109">
        <f t="shared" ref="F121:F123" si="47">0.3*D121</f>
        <v>52755.299999999996</v>
      </c>
      <c r="G121" s="109">
        <f t="shared" si="42"/>
        <v>52755.299999999996</v>
      </c>
      <c r="H121" s="109">
        <f t="shared" ref="H121:H123" si="48">0.3*D121</f>
        <v>52755.299999999996</v>
      </c>
      <c r="I121" s="110" t="s">
        <v>110</v>
      </c>
      <c r="J121" s="65"/>
      <c r="K121" s="65"/>
      <c r="L121" s="65"/>
      <c r="M121" s="65"/>
      <c r="N121" s="65">
        <v>6500</v>
      </c>
      <c r="O121" s="65">
        <f t="shared" ref="O121:O127" si="49">(D121*N121)/100000</f>
        <v>11430.315000000001</v>
      </c>
      <c r="P121" s="99">
        <f t="shared" si="31"/>
        <v>1143.0315000000001</v>
      </c>
      <c r="Q121" s="99">
        <f t="shared" si="32"/>
        <v>3429.0945000000002</v>
      </c>
      <c r="R121" s="99">
        <f t="shared" si="33"/>
        <v>3429.0945000000002</v>
      </c>
      <c r="S121" s="99">
        <f t="shared" si="34"/>
        <v>3429.0945000000002</v>
      </c>
    </row>
    <row r="122" spans="1:24">
      <c r="A122" s="59">
        <v>2</v>
      </c>
      <c r="B122" s="111" t="s">
        <v>134</v>
      </c>
      <c r="C122" s="2" t="s">
        <v>151</v>
      </c>
      <c r="D122" s="114">
        <v>53070</v>
      </c>
      <c r="E122" s="109">
        <f t="shared" si="45"/>
        <v>5307</v>
      </c>
      <c r="F122" s="109">
        <f t="shared" si="47"/>
        <v>15921</v>
      </c>
      <c r="G122" s="109">
        <f t="shared" si="42"/>
        <v>15921</v>
      </c>
      <c r="H122" s="109">
        <f t="shared" si="48"/>
        <v>15921</v>
      </c>
      <c r="I122" s="110" t="s">
        <v>110</v>
      </c>
      <c r="J122" s="65"/>
      <c r="K122" s="65"/>
      <c r="L122" s="65"/>
      <c r="M122" s="65"/>
      <c r="N122" s="65">
        <v>40000</v>
      </c>
      <c r="O122" s="65">
        <f t="shared" si="49"/>
        <v>21228</v>
      </c>
      <c r="P122" s="99">
        <f t="shared" si="31"/>
        <v>2122.8000000000002</v>
      </c>
      <c r="Q122" s="99">
        <f t="shared" si="32"/>
        <v>6368.4</v>
      </c>
      <c r="R122" s="99">
        <f t="shared" si="33"/>
        <v>6368.4</v>
      </c>
      <c r="S122" s="99">
        <f t="shared" si="34"/>
        <v>6368.4</v>
      </c>
    </row>
    <row r="123" spans="1:24">
      <c r="A123" s="59">
        <v>3</v>
      </c>
      <c r="B123" s="111" t="s">
        <v>102</v>
      </c>
      <c r="C123" s="2" t="s">
        <v>151</v>
      </c>
      <c r="D123" s="114">
        <v>10229</v>
      </c>
      <c r="E123" s="109">
        <f t="shared" si="45"/>
        <v>1022.9000000000001</v>
      </c>
      <c r="F123" s="109">
        <f t="shared" si="47"/>
        <v>3068.7</v>
      </c>
      <c r="G123" s="109">
        <f t="shared" si="42"/>
        <v>3068.7</v>
      </c>
      <c r="H123" s="109">
        <f t="shared" si="48"/>
        <v>3068.7</v>
      </c>
      <c r="I123" s="110" t="s">
        <v>110</v>
      </c>
      <c r="J123" s="65"/>
      <c r="K123" s="65"/>
      <c r="L123" s="65"/>
      <c r="M123" s="65"/>
      <c r="N123" s="65">
        <v>100000</v>
      </c>
      <c r="O123" s="65">
        <f t="shared" si="49"/>
        <v>10229</v>
      </c>
      <c r="P123" s="99">
        <f t="shared" si="31"/>
        <v>1022.9000000000001</v>
      </c>
      <c r="Q123" s="99">
        <f t="shared" si="32"/>
        <v>3068.7</v>
      </c>
      <c r="R123" s="99">
        <f t="shared" si="33"/>
        <v>3068.7</v>
      </c>
      <c r="S123" s="99">
        <f t="shared" si="34"/>
        <v>3068.7</v>
      </c>
    </row>
    <row r="124" spans="1:24" ht="18">
      <c r="A124" s="32" t="s">
        <v>105</v>
      </c>
      <c r="B124" s="25"/>
      <c r="C124" s="25"/>
      <c r="D124" s="25"/>
      <c r="E124" s="15"/>
      <c r="F124" s="15"/>
      <c r="G124" s="15"/>
      <c r="H124" s="15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3"/>
    </row>
    <row r="125" spans="1:24">
      <c r="A125" s="59">
        <v>1</v>
      </c>
      <c r="B125" s="111" t="s">
        <v>101</v>
      </c>
      <c r="C125" s="2" t="s">
        <v>151</v>
      </c>
      <c r="D125" s="108">
        <v>20672</v>
      </c>
      <c r="E125" s="109">
        <f t="shared" si="45"/>
        <v>2067.2000000000003</v>
      </c>
      <c r="F125" s="109">
        <f t="shared" ref="F125:F127" si="50">0.3*D125</f>
        <v>6201.5999999999995</v>
      </c>
      <c r="G125" s="109">
        <f t="shared" si="42"/>
        <v>6201.5999999999995</v>
      </c>
      <c r="H125" s="109">
        <f t="shared" ref="H125:H127" si="51">0.3*D125</f>
        <v>6201.5999999999995</v>
      </c>
      <c r="I125" s="110" t="s">
        <v>110</v>
      </c>
      <c r="J125" s="65"/>
      <c r="K125" s="65"/>
      <c r="L125" s="65"/>
      <c r="M125" s="65"/>
      <c r="N125" s="65">
        <v>6500</v>
      </c>
      <c r="O125" s="65">
        <f t="shared" si="49"/>
        <v>1343.68</v>
      </c>
      <c r="P125" s="99">
        <f t="shared" si="31"/>
        <v>134.36800000000002</v>
      </c>
      <c r="Q125" s="99">
        <f t="shared" si="32"/>
        <v>403.10399999999998</v>
      </c>
      <c r="R125" s="99">
        <f t="shared" si="33"/>
        <v>403.10399999999998</v>
      </c>
      <c r="S125" s="99">
        <f t="shared" si="34"/>
        <v>403.10399999999998</v>
      </c>
    </row>
    <row r="126" spans="1:24">
      <c r="A126" s="59">
        <v>2</v>
      </c>
      <c r="B126" s="111" t="s">
        <v>134</v>
      </c>
      <c r="C126" s="2" t="s">
        <v>151</v>
      </c>
      <c r="D126" s="108">
        <v>7130</v>
      </c>
      <c r="E126" s="109">
        <f t="shared" si="45"/>
        <v>713</v>
      </c>
      <c r="F126" s="109">
        <f t="shared" si="50"/>
        <v>2139</v>
      </c>
      <c r="G126" s="109">
        <f t="shared" si="42"/>
        <v>2139</v>
      </c>
      <c r="H126" s="109">
        <f t="shared" si="51"/>
        <v>2139</v>
      </c>
      <c r="I126" s="110" t="s">
        <v>110</v>
      </c>
      <c r="J126" s="65"/>
      <c r="K126" s="65"/>
      <c r="L126" s="65"/>
      <c r="M126" s="65"/>
      <c r="N126" s="65">
        <v>40000</v>
      </c>
      <c r="O126" s="65">
        <f t="shared" si="49"/>
        <v>2852</v>
      </c>
      <c r="P126" s="99">
        <f t="shared" si="31"/>
        <v>285.2</v>
      </c>
      <c r="Q126" s="99">
        <f t="shared" si="32"/>
        <v>855.6</v>
      </c>
      <c r="R126" s="99">
        <f t="shared" si="33"/>
        <v>855.6</v>
      </c>
      <c r="S126" s="99">
        <f t="shared" si="34"/>
        <v>855.6</v>
      </c>
    </row>
    <row r="127" spans="1:24" ht="15" thickBot="1">
      <c r="A127" s="59">
        <v>3</v>
      </c>
      <c r="B127" s="115" t="s">
        <v>102</v>
      </c>
      <c r="C127" s="2" t="s">
        <v>151</v>
      </c>
      <c r="D127" s="116">
        <v>3998</v>
      </c>
      <c r="E127" s="109">
        <f t="shared" si="45"/>
        <v>399.8</v>
      </c>
      <c r="F127" s="109">
        <f t="shared" si="50"/>
        <v>1199.3999999999999</v>
      </c>
      <c r="G127" s="109">
        <f t="shared" si="42"/>
        <v>1199.3999999999999</v>
      </c>
      <c r="H127" s="109">
        <f t="shared" si="51"/>
        <v>1199.3999999999999</v>
      </c>
      <c r="I127" s="117" t="s">
        <v>110</v>
      </c>
      <c r="J127" s="66"/>
      <c r="K127" s="66"/>
      <c r="L127" s="66"/>
      <c r="M127" s="66"/>
      <c r="N127" s="65">
        <v>100000</v>
      </c>
      <c r="O127" s="65">
        <f t="shared" si="49"/>
        <v>3998</v>
      </c>
      <c r="P127" s="99">
        <f>O127*0.1</f>
        <v>399.8</v>
      </c>
      <c r="Q127" s="99">
        <f t="shared" si="32"/>
        <v>1199.3999999999999</v>
      </c>
      <c r="R127" s="99">
        <f t="shared" si="33"/>
        <v>1199.3999999999999</v>
      </c>
      <c r="S127" s="99">
        <f t="shared" si="34"/>
        <v>1199.3999999999999</v>
      </c>
      <c r="X127" s="90">
        <v>16500000000</v>
      </c>
    </row>
    <row r="128" spans="1:24" ht="18.75" thickBot="1">
      <c r="A128" s="60" t="s">
        <v>111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4"/>
      <c r="X128" s="90">
        <v>4010000000</v>
      </c>
    </row>
    <row r="129" spans="1:24">
      <c r="A129" s="108">
        <v>1</v>
      </c>
      <c r="B129" s="118" t="s">
        <v>112</v>
      </c>
      <c r="C129" s="2" t="s">
        <v>151</v>
      </c>
      <c r="D129" s="119"/>
      <c r="E129" s="119"/>
      <c r="F129" s="119"/>
      <c r="G129" s="119"/>
      <c r="H129" s="119"/>
      <c r="I129" s="119"/>
      <c r="J129" s="119"/>
      <c r="K129" s="37"/>
      <c r="L129" s="37"/>
      <c r="M129" s="37"/>
      <c r="N129" s="37"/>
      <c r="O129" s="120">
        <v>18</v>
      </c>
      <c r="P129" s="121">
        <f>O129+(0.05*O129)</f>
        <v>18.899999999999999</v>
      </c>
      <c r="Q129" s="121">
        <f>P129+(0.05*P129)</f>
        <v>19.844999999999999</v>
      </c>
      <c r="R129" s="121">
        <f>Q129+(0.05*Q129)</f>
        <v>20.837249999999997</v>
      </c>
      <c r="S129" s="121">
        <f>R129+(0.05*R129)</f>
        <v>21.879112499999998</v>
      </c>
      <c r="X129" s="90">
        <v>4010000000</v>
      </c>
    </row>
    <row r="130" spans="1:24">
      <c r="A130" s="114">
        <v>2</v>
      </c>
      <c r="B130" s="122" t="s">
        <v>113</v>
      </c>
      <c r="C130" s="2" t="s">
        <v>151</v>
      </c>
      <c r="D130" s="101"/>
      <c r="E130" s="101"/>
      <c r="F130" s="101"/>
      <c r="G130" s="101"/>
      <c r="H130" s="101"/>
      <c r="I130" s="101"/>
      <c r="J130" s="101"/>
      <c r="K130" s="13"/>
      <c r="L130" s="13"/>
      <c r="M130" s="13"/>
      <c r="N130" s="13"/>
      <c r="O130" s="123">
        <v>45</v>
      </c>
      <c r="P130" s="124">
        <f>O130+(0.05*O130)</f>
        <v>47.25</v>
      </c>
      <c r="Q130" s="124">
        <f t="shared" ref="Q130:S135" si="52">P130+(0.05*P130)</f>
        <v>49.612499999999997</v>
      </c>
      <c r="R130" s="124">
        <f t="shared" si="52"/>
        <v>52.093125000000001</v>
      </c>
      <c r="S130" s="124">
        <f t="shared" si="52"/>
        <v>54.697781249999998</v>
      </c>
    </row>
    <row r="131" spans="1:24">
      <c r="A131" s="108">
        <v>3</v>
      </c>
      <c r="B131" s="125" t="s">
        <v>114</v>
      </c>
      <c r="C131" s="2" t="s">
        <v>151</v>
      </c>
      <c r="D131" s="101"/>
      <c r="E131" s="101"/>
      <c r="F131" s="101"/>
      <c r="G131" s="101"/>
      <c r="H131" s="101"/>
      <c r="I131" s="101"/>
      <c r="J131" s="101"/>
      <c r="K131" s="13"/>
      <c r="L131" s="13"/>
      <c r="M131" s="13"/>
      <c r="N131" s="13"/>
      <c r="O131" s="123">
        <v>70</v>
      </c>
      <c r="P131" s="124">
        <f>O131+(0.05*O131)</f>
        <v>73.5</v>
      </c>
      <c r="Q131" s="124">
        <f t="shared" si="52"/>
        <v>77.174999999999997</v>
      </c>
      <c r="R131" s="124">
        <f t="shared" si="52"/>
        <v>81.033749999999998</v>
      </c>
      <c r="S131" s="124">
        <f t="shared" si="52"/>
        <v>85.085437499999998</v>
      </c>
    </row>
    <row r="132" spans="1:24">
      <c r="A132" s="114">
        <v>4</v>
      </c>
      <c r="B132" s="122" t="s">
        <v>115</v>
      </c>
      <c r="C132" s="2" t="s">
        <v>151</v>
      </c>
      <c r="D132" s="101"/>
      <c r="E132" s="101"/>
      <c r="F132" s="101"/>
      <c r="G132" s="101"/>
      <c r="H132" s="101"/>
      <c r="I132" s="101"/>
      <c r="J132" s="101"/>
      <c r="K132" s="13"/>
      <c r="L132" s="13"/>
      <c r="M132" s="13"/>
      <c r="N132" s="13"/>
      <c r="O132" s="123">
        <v>37</v>
      </c>
      <c r="P132" s="124">
        <f>O132+(0.05*O132)</f>
        <v>38.85</v>
      </c>
      <c r="Q132" s="124">
        <f t="shared" si="52"/>
        <v>40.792500000000004</v>
      </c>
      <c r="R132" s="124">
        <f t="shared" si="52"/>
        <v>42.832125000000005</v>
      </c>
      <c r="S132" s="124">
        <f t="shared" si="52"/>
        <v>44.973731250000007</v>
      </c>
    </row>
    <row r="133" spans="1:24">
      <c r="A133" s="108">
        <v>5</v>
      </c>
      <c r="B133" s="125" t="s">
        <v>116</v>
      </c>
      <c r="C133" s="2" t="s">
        <v>151</v>
      </c>
      <c r="D133" s="101"/>
      <c r="E133" s="101"/>
      <c r="F133" s="101"/>
      <c r="G133" s="101"/>
      <c r="H133" s="101"/>
      <c r="I133" s="101"/>
      <c r="J133" s="101"/>
      <c r="K133" s="13"/>
      <c r="L133" s="13"/>
      <c r="M133" s="13"/>
      <c r="N133" s="13"/>
      <c r="O133" s="123">
        <v>98</v>
      </c>
      <c r="P133" s="124">
        <f>O133+(0.05*O133)</f>
        <v>102.9</v>
      </c>
      <c r="Q133" s="124">
        <f t="shared" si="52"/>
        <v>108.045</v>
      </c>
      <c r="R133" s="124">
        <f t="shared" si="52"/>
        <v>113.44725</v>
      </c>
      <c r="S133" s="124">
        <f t="shared" si="52"/>
        <v>119.1196125</v>
      </c>
    </row>
    <row r="134" spans="1:24">
      <c r="A134" s="114">
        <v>6</v>
      </c>
      <c r="B134" s="122" t="s">
        <v>117</v>
      </c>
      <c r="C134" s="2" t="s">
        <v>151</v>
      </c>
      <c r="D134" s="101"/>
      <c r="E134" s="101"/>
      <c r="F134" s="101"/>
      <c r="G134" s="101"/>
      <c r="H134" s="101"/>
      <c r="I134" s="101"/>
      <c r="J134" s="101"/>
      <c r="K134" s="13"/>
      <c r="L134" s="13"/>
      <c r="M134" s="13"/>
      <c r="N134" s="13"/>
      <c r="O134" s="123">
        <v>8</v>
      </c>
      <c r="P134" s="124">
        <f>O134+(0.05*O134)</f>
        <v>8.4</v>
      </c>
      <c r="Q134" s="124">
        <f t="shared" si="52"/>
        <v>8.82</v>
      </c>
      <c r="R134" s="124">
        <f t="shared" si="52"/>
        <v>9.261000000000001</v>
      </c>
      <c r="S134" s="124">
        <f t="shared" si="52"/>
        <v>9.7240500000000019</v>
      </c>
    </row>
    <row r="135" spans="1:24" ht="15" thickBot="1">
      <c r="A135" s="116">
        <v>7</v>
      </c>
      <c r="B135" s="126" t="s">
        <v>118</v>
      </c>
      <c r="C135" s="2" t="s">
        <v>151</v>
      </c>
      <c r="D135" s="127"/>
      <c r="E135" s="127"/>
      <c r="F135" s="127"/>
      <c r="G135" s="127"/>
      <c r="H135" s="127"/>
      <c r="I135" s="127"/>
      <c r="J135" s="127"/>
      <c r="K135" s="18"/>
      <c r="L135" s="18"/>
      <c r="M135" s="18"/>
      <c r="N135" s="18"/>
      <c r="O135" s="128">
        <v>2.64</v>
      </c>
      <c r="P135" s="129">
        <f>O135+(0.05*O135)</f>
        <v>2.7720000000000002</v>
      </c>
      <c r="Q135" s="129">
        <f t="shared" si="52"/>
        <v>2.9106000000000001</v>
      </c>
      <c r="R135" s="129">
        <f t="shared" si="52"/>
        <v>3.05613</v>
      </c>
      <c r="S135" s="129">
        <f t="shared" si="52"/>
        <v>3.2089365000000001</v>
      </c>
    </row>
    <row r="136" spans="1:24" ht="18">
      <c r="A136" s="43" t="s">
        <v>133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61"/>
    </row>
    <row r="137" spans="1:24">
      <c r="A137" s="130">
        <v>1</v>
      </c>
      <c r="B137" s="125" t="s">
        <v>126</v>
      </c>
      <c r="C137" s="2" t="s">
        <v>151</v>
      </c>
      <c r="D137" s="101">
        <v>201</v>
      </c>
      <c r="E137" s="101"/>
      <c r="F137" s="101"/>
      <c r="G137" s="101"/>
      <c r="H137" s="101"/>
      <c r="I137" s="101" t="s">
        <v>131</v>
      </c>
      <c r="J137" s="101"/>
      <c r="K137" s="13"/>
      <c r="L137" s="13"/>
      <c r="M137" s="13"/>
      <c r="N137" s="13"/>
      <c r="O137" s="13">
        <v>165000</v>
      </c>
      <c r="P137" s="131"/>
      <c r="Q137" s="132" t="s">
        <v>135</v>
      </c>
      <c r="R137" s="132" t="s">
        <v>135</v>
      </c>
      <c r="S137" s="132" t="s">
        <v>135</v>
      </c>
    </row>
    <row r="138" spans="1:24">
      <c r="A138" s="130">
        <v>2</v>
      </c>
      <c r="B138" s="122" t="s">
        <v>127</v>
      </c>
      <c r="C138" s="2" t="s">
        <v>151</v>
      </c>
      <c r="D138" s="101">
        <v>62</v>
      </c>
      <c r="E138" s="101"/>
      <c r="F138" s="101"/>
      <c r="G138" s="101"/>
      <c r="H138" s="101"/>
      <c r="I138" s="101" t="s">
        <v>62</v>
      </c>
      <c r="J138" s="101"/>
      <c r="K138" s="13"/>
      <c r="L138" s="13"/>
      <c r="M138" s="13"/>
      <c r="N138" s="90">
        <f>O138/D138</f>
        <v>646.77419354838707</v>
      </c>
      <c r="O138" s="13">
        <v>40100</v>
      </c>
      <c r="P138" s="124">
        <f>37.8*N138</f>
        <v>24448.06451612903</v>
      </c>
      <c r="Q138" s="124">
        <f>24*N138</f>
        <v>15522.58064516129</v>
      </c>
      <c r="R138" s="132" t="s">
        <v>135</v>
      </c>
      <c r="S138" s="132" t="s">
        <v>135</v>
      </c>
      <c r="V138" s="90" t="s">
        <v>136</v>
      </c>
      <c r="W138" s="90">
        <f>15.2+8.6+6.3+7.7</f>
        <v>37.799999999999997</v>
      </c>
      <c r="X138" s="90" t="s">
        <v>62</v>
      </c>
    </row>
    <row r="139" spans="1:24">
      <c r="A139" s="130">
        <v>3</v>
      </c>
      <c r="B139" s="125" t="s">
        <v>128</v>
      </c>
      <c r="C139" s="2" t="s">
        <v>151</v>
      </c>
      <c r="D139" s="101">
        <v>56</v>
      </c>
      <c r="E139" s="101"/>
      <c r="F139" s="101"/>
      <c r="G139" s="101"/>
      <c r="H139" s="101"/>
      <c r="I139" s="101" t="s">
        <v>132</v>
      </c>
      <c r="J139" s="101"/>
      <c r="K139" s="13"/>
      <c r="L139" s="13"/>
      <c r="M139" s="13"/>
      <c r="N139" s="133">
        <v>484</v>
      </c>
      <c r="O139" s="13">
        <f>(D139*N139)</f>
        <v>27104</v>
      </c>
      <c r="P139" s="124">
        <f>N139*34</f>
        <v>16456</v>
      </c>
      <c r="Q139" s="124">
        <f>N139*22</f>
        <v>10648</v>
      </c>
      <c r="R139" s="132" t="s">
        <v>135</v>
      </c>
      <c r="S139" s="132" t="s">
        <v>135</v>
      </c>
      <c r="V139" s="90" t="s">
        <v>137</v>
      </c>
      <c r="W139" s="90">
        <f xml:space="preserve"> 4.2+4.4+15.4+0</f>
        <v>24</v>
      </c>
      <c r="X139" s="90" t="s">
        <v>62</v>
      </c>
    </row>
    <row r="140" spans="1:24">
      <c r="A140" s="130">
        <v>4</v>
      </c>
      <c r="B140" s="122" t="s">
        <v>129</v>
      </c>
      <c r="C140" s="2" t="s">
        <v>151</v>
      </c>
      <c r="D140" s="101">
        <v>56</v>
      </c>
      <c r="E140" s="101"/>
      <c r="F140" s="101"/>
      <c r="G140" s="101"/>
      <c r="H140" s="101"/>
      <c r="I140" s="101" t="s">
        <v>132</v>
      </c>
      <c r="J140" s="101"/>
      <c r="K140" s="13"/>
      <c r="L140" s="13"/>
      <c r="M140" s="13"/>
      <c r="N140" s="13">
        <v>0</v>
      </c>
      <c r="O140" s="13">
        <v>0</v>
      </c>
      <c r="P140" s="132" t="s">
        <v>135</v>
      </c>
      <c r="Q140" s="132" t="s">
        <v>135</v>
      </c>
      <c r="R140" s="132" t="s">
        <v>135</v>
      </c>
      <c r="S140" s="132" t="s">
        <v>135</v>
      </c>
      <c r="V140" s="90" t="s">
        <v>136</v>
      </c>
      <c r="W140" s="90">
        <v>34</v>
      </c>
      <c r="X140" s="90" t="s">
        <v>138</v>
      </c>
    </row>
    <row r="141" spans="1:24">
      <c r="A141" s="130">
        <v>5</v>
      </c>
      <c r="B141" s="125" t="s">
        <v>130</v>
      </c>
      <c r="C141" s="2" t="s">
        <v>151</v>
      </c>
      <c r="D141" s="101">
        <v>56</v>
      </c>
      <c r="E141" s="101"/>
      <c r="F141" s="101"/>
      <c r="G141" s="101"/>
      <c r="H141" s="101"/>
      <c r="I141" s="101" t="s">
        <v>132</v>
      </c>
      <c r="J141" s="101"/>
      <c r="K141" s="13"/>
      <c r="L141" s="13"/>
      <c r="M141" s="13"/>
      <c r="N141" s="133">
        <v>509</v>
      </c>
      <c r="O141" s="13">
        <f>(N141*D141)</f>
        <v>28504</v>
      </c>
      <c r="P141" s="124">
        <f>N141*34</f>
        <v>17306</v>
      </c>
      <c r="Q141" s="124">
        <f>N141*22</f>
        <v>11198</v>
      </c>
      <c r="R141" s="132" t="s">
        <v>135</v>
      </c>
      <c r="S141" s="132" t="s">
        <v>135</v>
      </c>
      <c r="V141" s="90" t="s">
        <v>137</v>
      </c>
      <c r="W141" s="90">
        <v>22</v>
      </c>
      <c r="X141" s="90" t="s">
        <v>138</v>
      </c>
    </row>
    <row r="147" spans="22:22">
      <c r="V147" s="90">
        <v>100000</v>
      </c>
    </row>
  </sheetData>
  <mergeCells count="45">
    <mergeCell ref="A136:S136"/>
    <mergeCell ref="E6:E7"/>
    <mergeCell ref="F6:F7"/>
    <mergeCell ref="H6:H7"/>
    <mergeCell ref="G6:G7"/>
    <mergeCell ref="C6:C7"/>
    <mergeCell ref="A128:S128"/>
    <mergeCell ref="A5:S5"/>
    <mergeCell ref="D2:I2"/>
    <mergeCell ref="D1:I1"/>
    <mergeCell ref="D3:I3"/>
    <mergeCell ref="D4:S4"/>
    <mergeCell ref="A115:D115"/>
    <mergeCell ref="A116:D116"/>
    <mergeCell ref="A120:D120"/>
    <mergeCell ref="A124:D124"/>
    <mergeCell ref="I107:S107"/>
    <mergeCell ref="I111:S111"/>
    <mergeCell ref="I115:S115"/>
    <mergeCell ref="I116:S116"/>
    <mergeCell ref="I120:S120"/>
    <mergeCell ref="I124:S124"/>
    <mergeCell ref="A107:D107"/>
    <mergeCell ref="A111:D111"/>
    <mergeCell ref="A102:D102"/>
    <mergeCell ref="I102:S102"/>
    <mergeCell ref="I103:S103"/>
    <mergeCell ref="A101:S101"/>
    <mergeCell ref="A103:D103"/>
    <mergeCell ref="P6:P7"/>
    <mergeCell ref="Q6:Q7"/>
    <mergeCell ref="R6:R7"/>
    <mergeCell ref="S6:S7"/>
    <mergeCell ref="A71:S71"/>
    <mergeCell ref="A68:S68"/>
    <mergeCell ref="D6:D7"/>
    <mergeCell ref="N6:N7"/>
    <mergeCell ref="O6:O7"/>
    <mergeCell ref="A6:A7"/>
    <mergeCell ref="B6:B7"/>
    <mergeCell ref="I6:I7"/>
    <mergeCell ref="J6:J7"/>
    <mergeCell ref="A25:S25"/>
    <mergeCell ref="A51:S51"/>
    <mergeCell ref="A8:S8"/>
  </mergeCells>
  <hyperlinks>
    <hyperlink ref="D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1"/>
  <sheetViews>
    <sheetView topLeftCell="A111" zoomScale="80" zoomScaleNormal="80" workbookViewId="0">
      <selection activeCell="E139" sqref="E139:E141"/>
    </sheetView>
  </sheetViews>
  <sheetFormatPr defaultRowHeight="14.25"/>
  <cols>
    <col min="1" max="1" width="5.42578125" style="90" customWidth="1"/>
    <col min="2" max="2" width="45.5703125" style="90" customWidth="1"/>
    <col min="3" max="3" width="34.28515625" style="90" customWidth="1"/>
    <col min="4" max="4" width="21.28515625" style="90" hidden="1" customWidth="1"/>
    <col min="5" max="5" width="19.28515625" style="90" customWidth="1"/>
    <col min="6" max="8" width="21.28515625" style="90" hidden="1" customWidth="1"/>
    <col min="9" max="9" width="15.85546875" style="90" customWidth="1"/>
    <col min="10" max="10" width="16.7109375" style="90" hidden="1" customWidth="1"/>
    <col min="11" max="12" width="18.28515625" style="12" hidden="1" customWidth="1"/>
    <col min="13" max="13" width="17.85546875" style="12" hidden="1" customWidth="1"/>
    <col min="14" max="14" width="17.7109375" style="12" hidden="1" customWidth="1"/>
    <col min="15" max="15" width="19.85546875" style="12" hidden="1" customWidth="1"/>
    <col min="16" max="16" width="19.140625" style="92" customWidth="1"/>
    <col min="17" max="19" width="19.140625" style="92" hidden="1" customWidth="1"/>
    <col min="20" max="21" width="9.140625" style="90"/>
    <col min="22" max="22" width="19" style="90" bestFit="1" customWidth="1"/>
    <col min="23" max="23" width="9.140625" style="90"/>
    <col min="24" max="24" width="32.28515625" style="90" customWidth="1"/>
    <col min="25" max="16384" width="9.140625" style="90"/>
  </cols>
  <sheetData>
    <row r="1" spans="1:19">
      <c r="B1" s="90" t="s">
        <v>119</v>
      </c>
      <c r="D1" s="91" t="s">
        <v>120</v>
      </c>
      <c r="E1" s="91"/>
      <c r="F1" s="91"/>
      <c r="G1" s="91"/>
      <c r="H1" s="91"/>
      <c r="I1" s="91"/>
    </row>
    <row r="2" spans="1:19" ht="18">
      <c r="B2" s="90" t="s">
        <v>121</v>
      </c>
      <c r="D2" s="93" t="s">
        <v>122</v>
      </c>
      <c r="E2" s="93"/>
      <c r="F2" s="93"/>
      <c r="G2" s="93"/>
      <c r="H2" s="93"/>
      <c r="I2" s="93"/>
    </row>
    <row r="3" spans="1:19">
      <c r="B3" s="90" t="s">
        <v>123</v>
      </c>
      <c r="D3" s="91" t="s">
        <v>124</v>
      </c>
      <c r="E3" s="91"/>
      <c r="F3" s="91"/>
      <c r="G3" s="91"/>
      <c r="H3" s="91"/>
      <c r="I3" s="91"/>
    </row>
    <row r="4" spans="1:19" ht="97.5" customHeight="1" thickBot="1">
      <c r="B4" s="90" t="s">
        <v>125</v>
      </c>
      <c r="C4" s="94" t="s">
        <v>153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21" thickBot="1">
      <c r="A5" s="134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/>
    </row>
    <row r="6" spans="1:19" ht="15">
      <c r="A6" s="30" t="s">
        <v>1</v>
      </c>
      <c r="B6" s="27" t="s">
        <v>2</v>
      </c>
      <c r="C6" s="27" t="s">
        <v>150</v>
      </c>
      <c r="D6" s="26" t="s">
        <v>139</v>
      </c>
      <c r="E6" s="20" t="s">
        <v>140</v>
      </c>
      <c r="F6" s="20" t="s">
        <v>141</v>
      </c>
      <c r="G6" s="20" t="s">
        <v>142</v>
      </c>
      <c r="H6" s="20" t="s">
        <v>143</v>
      </c>
      <c r="I6" s="88" t="s">
        <v>152</v>
      </c>
      <c r="J6" s="26" t="s">
        <v>3</v>
      </c>
      <c r="K6" s="9"/>
      <c r="L6" s="9"/>
      <c r="N6" s="20" t="s">
        <v>97</v>
      </c>
      <c r="O6" s="20" t="s">
        <v>148</v>
      </c>
      <c r="P6" s="20" t="s">
        <v>144</v>
      </c>
      <c r="Q6" s="20" t="s">
        <v>145</v>
      </c>
      <c r="R6" s="20" t="s">
        <v>146</v>
      </c>
      <c r="S6" s="20" t="s">
        <v>147</v>
      </c>
    </row>
    <row r="7" spans="1:19" ht="39" customHeight="1" thickBot="1">
      <c r="A7" s="29">
        <v>1</v>
      </c>
      <c r="B7" s="21" t="s">
        <v>4</v>
      </c>
      <c r="C7" s="21" t="s">
        <v>4</v>
      </c>
      <c r="D7" s="27">
        <v>351</v>
      </c>
      <c r="E7" s="31">
        <v>54</v>
      </c>
      <c r="F7" s="31">
        <v>54</v>
      </c>
      <c r="G7" s="31">
        <v>54</v>
      </c>
      <c r="H7" s="31">
        <v>54</v>
      </c>
      <c r="I7" s="89" t="s">
        <v>5</v>
      </c>
      <c r="J7" s="27">
        <v>351</v>
      </c>
      <c r="K7" s="9"/>
      <c r="L7" s="9"/>
      <c r="N7" s="21">
        <v>54</v>
      </c>
      <c r="O7" s="21">
        <v>54</v>
      </c>
      <c r="P7" s="31">
        <v>54</v>
      </c>
      <c r="Q7" s="31">
        <v>54</v>
      </c>
      <c r="R7" s="31">
        <v>54</v>
      </c>
      <c r="S7" s="31">
        <v>54</v>
      </c>
    </row>
    <row r="8" spans="1:19" ht="18.75" thickBot="1">
      <c r="A8" s="22" t="s">
        <v>0</v>
      </c>
      <c r="B8" s="23"/>
      <c r="C8" s="23"/>
      <c r="D8" s="23"/>
      <c r="E8" s="23"/>
      <c r="F8" s="23"/>
      <c r="G8" s="23"/>
      <c r="H8" s="23"/>
      <c r="I8" s="41"/>
      <c r="J8" s="41"/>
      <c r="K8" s="41"/>
      <c r="L8" s="41"/>
      <c r="M8" s="41"/>
      <c r="N8" s="41"/>
      <c r="O8" s="41"/>
      <c r="P8" s="41"/>
      <c r="Q8" s="41"/>
      <c r="R8" s="41"/>
      <c r="S8" s="61"/>
    </row>
    <row r="9" spans="1:19">
      <c r="A9" s="4">
        <v>1</v>
      </c>
      <c r="B9" s="2" t="s">
        <v>4</v>
      </c>
      <c r="C9" s="2" t="s">
        <v>151</v>
      </c>
      <c r="D9" s="3">
        <v>351</v>
      </c>
      <c r="E9" s="68">
        <f t="shared" ref="E9:E23" si="0">0.2*D9</f>
        <v>70.2</v>
      </c>
      <c r="F9" s="68">
        <f>0.4*D9</f>
        <v>140.4</v>
      </c>
      <c r="G9" s="68">
        <f>0.25*D9</f>
        <v>87.75</v>
      </c>
      <c r="H9" s="68">
        <f>0.15*D9</f>
        <v>52.65</v>
      </c>
      <c r="I9" s="3" t="s">
        <v>7</v>
      </c>
      <c r="J9" s="3">
        <v>351</v>
      </c>
      <c r="K9" s="14"/>
      <c r="L9" s="14"/>
      <c r="M9" s="13"/>
      <c r="N9" s="69">
        <v>6463321.222222222</v>
      </c>
      <c r="O9" s="69">
        <v>22686.25749</v>
      </c>
      <c r="P9" s="70">
        <f>0.2*O9</f>
        <v>4537.2514980000005</v>
      </c>
      <c r="Q9" s="70">
        <f>0.4*O9</f>
        <v>9074.5029960000011</v>
      </c>
      <c r="R9" s="70">
        <f>0.25*O9</f>
        <v>5671.5643725</v>
      </c>
      <c r="S9" s="70">
        <f>0.15*O9</f>
        <v>3402.9386234999997</v>
      </c>
    </row>
    <row r="10" spans="1:19">
      <c r="A10" s="4">
        <v>2</v>
      </c>
      <c r="B10" s="2" t="s">
        <v>6</v>
      </c>
      <c r="C10" s="2" t="s">
        <v>151</v>
      </c>
      <c r="D10" s="3">
        <v>468</v>
      </c>
      <c r="E10" s="68">
        <f t="shared" si="0"/>
        <v>93.600000000000009</v>
      </c>
      <c r="F10" s="68">
        <f t="shared" ref="F10:F23" si="1">0.4*D10</f>
        <v>187.20000000000002</v>
      </c>
      <c r="G10" s="68">
        <f t="shared" ref="G10:G23" si="2">0.25*D10</f>
        <v>117</v>
      </c>
      <c r="H10" s="68">
        <f t="shared" ref="H10:H23" si="3">0.15*D10</f>
        <v>70.2</v>
      </c>
      <c r="I10" s="3" t="s">
        <v>7</v>
      </c>
      <c r="J10" s="3">
        <v>468</v>
      </c>
      <c r="K10" s="14"/>
      <c r="L10" s="14"/>
      <c r="M10" s="13"/>
      <c r="N10" s="69">
        <v>101624.01851851853</v>
      </c>
      <c r="O10" s="69">
        <v>475.60040666666674</v>
      </c>
      <c r="P10" s="70">
        <f t="shared" ref="P10:P23" si="4">0.2*O10</f>
        <v>95.12008133333336</v>
      </c>
      <c r="Q10" s="70">
        <f t="shared" ref="Q10:Q70" si="5">0.4*O10</f>
        <v>190.24016266666672</v>
      </c>
      <c r="R10" s="70">
        <f t="shared" ref="R10:R73" si="6">0.25*O10</f>
        <v>118.90010166666669</v>
      </c>
      <c r="S10" s="70">
        <f t="shared" ref="S10:S73" si="7">0.15*O10</f>
        <v>71.340061000000006</v>
      </c>
    </row>
    <row r="11" spans="1:19">
      <c r="A11" s="4">
        <v>3</v>
      </c>
      <c r="B11" s="2" t="s">
        <v>8</v>
      </c>
      <c r="C11" s="2" t="s">
        <v>151</v>
      </c>
      <c r="D11" s="3">
        <v>39</v>
      </c>
      <c r="E11" s="68">
        <f t="shared" si="0"/>
        <v>7.8000000000000007</v>
      </c>
      <c r="F11" s="68">
        <f t="shared" si="1"/>
        <v>15.600000000000001</v>
      </c>
      <c r="G11" s="68">
        <f t="shared" si="2"/>
        <v>9.75</v>
      </c>
      <c r="H11" s="68">
        <f t="shared" si="3"/>
        <v>5.85</v>
      </c>
      <c r="I11" s="3" t="s">
        <v>5</v>
      </c>
      <c r="J11" s="3">
        <v>39</v>
      </c>
      <c r="K11" s="14"/>
      <c r="L11" s="14"/>
      <c r="M11" s="13"/>
      <c r="N11" s="69">
        <v>1643598.6666666667</v>
      </c>
      <c r="O11" s="69">
        <v>641.00347999999997</v>
      </c>
      <c r="P11" s="70">
        <f t="shared" si="4"/>
        <v>128.20069599999999</v>
      </c>
      <c r="Q11" s="70">
        <f t="shared" si="5"/>
        <v>256.40139199999999</v>
      </c>
      <c r="R11" s="70">
        <f t="shared" si="6"/>
        <v>160.25086999999999</v>
      </c>
      <c r="S11" s="70">
        <f t="shared" si="7"/>
        <v>96.150521999999995</v>
      </c>
    </row>
    <row r="12" spans="1:19">
      <c r="A12" s="4">
        <v>4</v>
      </c>
      <c r="B12" s="5" t="s">
        <v>9</v>
      </c>
      <c r="C12" s="2" t="s">
        <v>151</v>
      </c>
      <c r="D12" s="4">
        <v>339300</v>
      </c>
      <c r="E12" s="68">
        <f t="shared" si="0"/>
        <v>67860</v>
      </c>
      <c r="F12" s="68">
        <f t="shared" si="1"/>
        <v>135720</v>
      </c>
      <c r="G12" s="68">
        <f t="shared" si="2"/>
        <v>84825</v>
      </c>
      <c r="H12" s="68">
        <f t="shared" si="3"/>
        <v>50895</v>
      </c>
      <c r="I12" s="4" t="s">
        <v>10</v>
      </c>
      <c r="J12" s="4">
        <v>339300</v>
      </c>
      <c r="K12" s="71"/>
      <c r="L12" s="71"/>
      <c r="M12" s="13"/>
      <c r="N12" s="69">
        <v>256</v>
      </c>
      <c r="O12" s="69">
        <v>868.60799999999995</v>
      </c>
      <c r="P12" s="70">
        <f t="shared" si="4"/>
        <v>173.7216</v>
      </c>
      <c r="Q12" s="70">
        <f t="shared" si="5"/>
        <v>347.44319999999999</v>
      </c>
      <c r="R12" s="70">
        <f t="shared" si="6"/>
        <v>217.15199999999999</v>
      </c>
      <c r="S12" s="70">
        <f t="shared" si="7"/>
        <v>130.29119999999998</v>
      </c>
    </row>
    <row r="13" spans="1:19">
      <c r="A13" s="4">
        <v>5</v>
      </c>
      <c r="B13" s="5" t="s">
        <v>11</v>
      </c>
      <c r="C13" s="2" t="s">
        <v>151</v>
      </c>
      <c r="D13" s="4">
        <v>85800</v>
      </c>
      <c r="E13" s="68">
        <f t="shared" si="0"/>
        <v>17160</v>
      </c>
      <c r="F13" s="68">
        <f t="shared" si="1"/>
        <v>34320</v>
      </c>
      <c r="G13" s="68">
        <f t="shared" si="2"/>
        <v>21450</v>
      </c>
      <c r="H13" s="68">
        <f t="shared" si="3"/>
        <v>12870</v>
      </c>
      <c r="I13" s="4" t="s">
        <v>10</v>
      </c>
      <c r="J13" s="4">
        <v>85800</v>
      </c>
      <c r="K13" s="71"/>
      <c r="L13" s="71"/>
      <c r="M13" s="13"/>
      <c r="N13" s="69">
        <v>660</v>
      </c>
      <c r="O13" s="69">
        <v>566.28</v>
      </c>
      <c r="P13" s="70">
        <f t="shared" si="4"/>
        <v>113.256</v>
      </c>
      <c r="Q13" s="70">
        <f t="shared" si="5"/>
        <v>226.512</v>
      </c>
      <c r="R13" s="70">
        <f t="shared" si="6"/>
        <v>141.57</v>
      </c>
      <c r="S13" s="70">
        <f t="shared" si="7"/>
        <v>84.941999999999993</v>
      </c>
    </row>
    <row r="14" spans="1:19">
      <c r="A14" s="4">
        <v>6</v>
      </c>
      <c r="B14" s="5" t="s">
        <v>12</v>
      </c>
      <c r="C14" s="2" t="s">
        <v>151</v>
      </c>
      <c r="D14" s="4">
        <v>1657500</v>
      </c>
      <c r="E14" s="68">
        <f t="shared" si="0"/>
        <v>331500</v>
      </c>
      <c r="F14" s="68">
        <f t="shared" si="1"/>
        <v>663000</v>
      </c>
      <c r="G14" s="68">
        <f t="shared" si="2"/>
        <v>414375</v>
      </c>
      <c r="H14" s="68">
        <f t="shared" si="3"/>
        <v>248625</v>
      </c>
      <c r="I14" s="4" t="s">
        <v>10</v>
      </c>
      <c r="J14" s="4">
        <v>1657500</v>
      </c>
      <c r="K14" s="71"/>
      <c r="L14" s="71"/>
      <c r="M14" s="13"/>
      <c r="N14" s="69">
        <v>40</v>
      </c>
      <c r="O14" s="69">
        <v>663</v>
      </c>
      <c r="P14" s="70">
        <f t="shared" si="4"/>
        <v>132.6</v>
      </c>
      <c r="Q14" s="70">
        <f t="shared" si="5"/>
        <v>265.2</v>
      </c>
      <c r="R14" s="70">
        <f t="shared" si="6"/>
        <v>165.75</v>
      </c>
      <c r="S14" s="70">
        <f t="shared" si="7"/>
        <v>99.45</v>
      </c>
    </row>
    <row r="15" spans="1:19">
      <c r="A15" s="4">
        <v>7</v>
      </c>
      <c r="B15" s="5" t="s">
        <v>13</v>
      </c>
      <c r="C15" s="2" t="s">
        <v>151</v>
      </c>
      <c r="D15" s="4">
        <v>30420</v>
      </c>
      <c r="E15" s="68">
        <f t="shared" si="0"/>
        <v>6084</v>
      </c>
      <c r="F15" s="68">
        <f t="shared" si="1"/>
        <v>12168</v>
      </c>
      <c r="G15" s="68">
        <f t="shared" si="2"/>
        <v>7605</v>
      </c>
      <c r="H15" s="68">
        <f t="shared" si="3"/>
        <v>4563</v>
      </c>
      <c r="I15" s="4" t="s">
        <v>5</v>
      </c>
      <c r="J15" s="4">
        <v>30420</v>
      </c>
      <c r="K15" s="71"/>
      <c r="L15" s="71"/>
      <c r="M15" s="13"/>
      <c r="N15" s="69">
        <v>9641</v>
      </c>
      <c r="O15" s="69">
        <v>2932.7921999999999</v>
      </c>
      <c r="P15" s="70">
        <f t="shared" si="4"/>
        <v>586.55844000000002</v>
      </c>
      <c r="Q15" s="70">
        <f t="shared" si="5"/>
        <v>1173.11688</v>
      </c>
      <c r="R15" s="70">
        <f t="shared" si="6"/>
        <v>733.19804999999997</v>
      </c>
      <c r="S15" s="70">
        <f t="shared" si="7"/>
        <v>439.91882999999996</v>
      </c>
    </row>
    <row r="16" spans="1:19">
      <c r="A16" s="4">
        <v>8</v>
      </c>
      <c r="B16" s="5" t="s">
        <v>14</v>
      </c>
      <c r="C16" s="2" t="s">
        <v>151</v>
      </c>
      <c r="D16" s="4">
        <v>195</v>
      </c>
      <c r="E16" s="68">
        <f t="shared" si="0"/>
        <v>39</v>
      </c>
      <c r="F16" s="68">
        <f t="shared" si="1"/>
        <v>78</v>
      </c>
      <c r="G16" s="68">
        <f t="shared" si="2"/>
        <v>48.75</v>
      </c>
      <c r="H16" s="68">
        <f t="shared" si="3"/>
        <v>29.25</v>
      </c>
      <c r="I16" s="4" t="s">
        <v>5</v>
      </c>
      <c r="J16" s="4">
        <v>195</v>
      </c>
      <c r="K16" s="71"/>
      <c r="L16" s="71"/>
      <c r="M16" s="13"/>
      <c r="N16" s="69">
        <v>403029</v>
      </c>
      <c r="O16" s="69">
        <v>785.90655000000004</v>
      </c>
      <c r="P16" s="70">
        <f t="shared" si="4"/>
        <v>157.18131000000002</v>
      </c>
      <c r="Q16" s="70">
        <f t="shared" si="5"/>
        <v>314.36262000000005</v>
      </c>
      <c r="R16" s="70">
        <f t="shared" si="6"/>
        <v>196.47663750000001</v>
      </c>
      <c r="S16" s="70">
        <f t="shared" si="7"/>
        <v>117.8859825</v>
      </c>
    </row>
    <row r="17" spans="1:19">
      <c r="A17" s="4">
        <v>9</v>
      </c>
      <c r="B17" s="5" t="s">
        <v>15</v>
      </c>
      <c r="C17" s="2" t="s">
        <v>151</v>
      </c>
      <c r="D17" s="4">
        <v>546</v>
      </c>
      <c r="E17" s="68">
        <f t="shared" si="0"/>
        <v>109.2</v>
      </c>
      <c r="F17" s="68">
        <f t="shared" si="1"/>
        <v>218.4</v>
      </c>
      <c r="G17" s="68">
        <f t="shared" si="2"/>
        <v>136.5</v>
      </c>
      <c r="H17" s="68">
        <f t="shared" si="3"/>
        <v>81.899999999999991</v>
      </c>
      <c r="I17" s="4" t="s">
        <v>5</v>
      </c>
      <c r="J17" s="4">
        <v>546</v>
      </c>
      <c r="K17" s="71"/>
      <c r="L17" s="71"/>
      <c r="M17" s="13"/>
      <c r="N17" s="69">
        <v>58378</v>
      </c>
      <c r="O17" s="69">
        <v>318.74387999999999</v>
      </c>
      <c r="P17" s="70">
        <f t="shared" si="4"/>
        <v>63.748775999999999</v>
      </c>
      <c r="Q17" s="70">
        <f t="shared" si="5"/>
        <v>127.497552</v>
      </c>
      <c r="R17" s="70">
        <f t="shared" si="6"/>
        <v>79.685969999999998</v>
      </c>
      <c r="S17" s="70">
        <f t="shared" si="7"/>
        <v>47.811581999999994</v>
      </c>
    </row>
    <row r="18" spans="1:19">
      <c r="A18" s="4">
        <v>10</v>
      </c>
      <c r="B18" s="5" t="s">
        <v>16</v>
      </c>
      <c r="C18" s="2" t="s">
        <v>151</v>
      </c>
      <c r="D18" s="4">
        <v>37830</v>
      </c>
      <c r="E18" s="68">
        <f t="shared" si="0"/>
        <v>7566</v>
      </c>
      <c r="F18" s="68">
        <f t="shared" si="1"/>
        <v>15132</v>
      </c>
      <c r="G18" s="68">
        <f t="shared" si="2"/>
        <v>9457.5</v>
      </c>
      <c r="H18" s="68">
        <f t="shared" si="3"/>
        <v>5674.5</v>
      </c>
      <c r="I18" s="4" t="s">
        <v>10</v>
      </c>
      <c r="J18" s="4">
        <v>37830</v>
      </c>
      <c r="K18" s="71"/>
      <c r="L18" s="71"/>
      <c r="M18" s="13"/>
      <c r="N18" s="69">
        <v>908</v>
      </c>
      <c r="O18" s="69">
        <v>343.49639999999999</v>
      </c>
      <c r="P18" s="70">
        <f t="shared" si="4"/>
        <v>68.699280000000002</v>
      </c>
      <c r="Q18" s="70">
        <f t="shared" si="5"/>
        <v>137.39856</v>
      </c>
      <c r="R18" s="70">
        <f t="shared" si="6"/>
        <v>85.874099999999999</v>
      </c>
      <c r="S18" s="70">
        <f t="shared" si="7"/>
        <v>51.524459999999998</v>
      </c>
    </row>
    <row r="19" spans="1:19">
      <c r="A19" s="4">
        <v>11</v>
      </c>
      <c r="B19" s="5" t="s">
        <v>17</v>
      </c>
      <c r="C19" s="2" t="s">
        <v>151</v>
      </c>
      <c r="D19" s="4">
        <v>273</v>
      </c>
      <c r="E19" s="68">
        <f t="shared" si="0"/>
        <v>54.6</v>
      </c>
      <c r="F19" s="68">
        <f t="shared" si="1"/>
        <v>109.2</v>
      </c>
      <c r="G19" s="68">
        <f t="shared" si="2"/>
        <v>68.25</v>
      </c>
      <c r="H19" s="68">
        <f t="shared" si="3"/>
        <v>40.949999999999996</v>
      </c>
      <c r="I19" s="4" t="s">
        <v>5</v>
      </c>
      <c r="J19" s="4">
        <v>273</v>
      </c>
      <c r="K19" s="71"/>
      <c r="L19" s="71"/>
      <c r="M19" s="13"/>
      <c r="N19" s="69">
        <v>44718</v>
      </c>
      <c r="O19" s="69">
        <v>122.08014</v>
      </c>
      <c r="P19" s="70">
        <f t="shared" si="4"/>
        <v>24.416028000000001</v>
      </c>
      <c r="Q19" s="70">
        <f t="shared" si="5"/>
        <v>48.832056000000001</v>
      </c>
      <c r="R19" s="70">
        <f t="shared" si="6"/>
        <v>30.520035</v>
      </c>
      <c r="S19" s="70">
        <f t="shared" si="7"/>
        <v>18.312020999999998</v>
      </c>
    </row>
    <row r="20" spans="1:19">
      <c r="A20" s="4">
        <v>12</v>
      </c>
      <c r="B20" s="2" t="s">
        <v>18</v>
      </c>
      <c r="C20" s="2" t="s">
        <v>151</v>
      </c>
      <c r="D20" s="3">
        <v>39</v>
      </c>
      <c r="E20" s="68">
        <f t="shared" si="0"/>
        <v>7.8000000000000007</v>
      </c>
      <c r="F20" s="68">
        <f t="shared" si="1"/>
        <v>15.600000000000001</v>
      </c>
      <c r="G20" s="68">
        <f t="shared" si="2"/>
        <v>9.75</v>
      </c>
      <c r="H20" s="68">
        <f t="shared" si="3"/>
        <v>5.85</v>
      </c>
      <c r="I20" s="3" t="s">
        <v>5</v>
      </c>
      <c r="J20" s="3">
        <v>39</v>
      </c>
      <c r="K20" s="14"/>
      <c r="L20" s="14"/>
      <c r="M20" s="13"/>
      <c r="N20" s="69">
        <v>880710</v>
      </c>
      <c r="O20" s="69">
        <v>343.4769</v>
      </c>
      <c r="P20" s="70">
        <f t="shared" si="4"/>
        <v>68.69538</v>
      </c>
      <c r="Q20" s="70">
        <f t="shared" si="5"/>
        <v>137.39076</v>
      </c>
      <c r="R20" s="70">
        <f t="shared" si="6"/>
        <v>85.869225</v>
      </c>
      <c r="S20" s="70">
        <f t="shared" si="7"/>
        <v>51.521535</v>
      </c>
    </row>
    <row r="21" spans="1:19">
      <c r="A21" s="4">
        <v>15</v>
      </c>
      <c r="B21" s="5" t="s">
        <v>19</v>
      </c>
      <c r="C21" s="2" t="s">
        <v>151</v>
      </c>
      <c r="D21" s="4">
        <v>390</v>
      </c>
      <c r="E21" s="68">
        <f t="shared" si="0"/>
        <v>78</v>
      </c>
      <c r="F21" s="68">
        <f t="shared" si="1"/>
        <v>156</v>
      </c>
      <c r="G21" s="68">
        <f t="shared" si="2"/>
        <v>97.5</v>
      </c>
      <c r="H21" s="68">
        <f t="shared" si="3"/>
        <v>58.5</v>
      </c>
      <c r="I21" s="4" t="s">
        <v>20</v>
      </c>
      <c r="J21" s="4">
        <v>390</v>
      </c>
      <c r="K21" s="71"/>
      <c r="L21" s="71"/>
      <c r="M21" s="13"/>
      <c r="N21" s="69">
        <v>178226</v>
      </c>
      <c r="O21" s="69">
        <v>695.08140000000003</v>
      </c>
      <c r="P21" s="70">
        <f t="shared" si="4"/>
        <v>139.01628000000002</v>
      </c>
      <c r="Q21" s="70">
        <f t="shared" si="5"/>
        <v>278.03256000000005</v>
      </c>
      <c r="R21" s="70">
        <f t="shared" si="6"/>
        <v>173.77035000000001</v>
      </c>
      <c r="S21" s="70">
        <f t="shared" si="7"/>
        <v>104.26221</v>
      </c>
    </row>
    <row r="22" spans="1:19">
      <c r="A22" s="4">
        <v>16</v>
      </c>
      <c r="B22" s="5" t="s">
        <v>21</v>
      </c>
      <c r="C22" s="2" t="s">
        <v>151</v>
      </c>
      <c r="D22" s="4">
        <v>17550</v>
      </c>
      <c r="E22" s="68">
        <f t="shared" si="0"/>
        <v>3510</v>
      </c>
      <c r="F22" s="68">
        <f t="shared" si="1"/>
        <v>7020</v>
      </c>
      <c r="G22" s="68">
        <f t="shared" si="2"/>
        <v>4387.5</v>
      </c>
      <c r="H22" s="68">
        <f t="shared" si="3"/>
        <v>2632.5</v>
      </c>
      <c r="I22" s="4" t="s">
        <v>10</v>
      </c>
      <c r="J22" s="4">
        <v>17550</v>
      </c>
      <c r="K22" s="71"/>
      <c r="L22" s="71"/>
      <c r="M22" s="13"/>
      <c r="N22" s="69">
        <v>14813</v>
      </c>
      <c r="O22" s="69">
        <v>2599.6815000000001</v>
      </c>
      <c r="P22" s="70">
        <f t="shared" si="4"/>
        <v>519.93630000000007</v>
      </c>
      <c r="Q22" s="70">
        <f t="shared" si="5"/>
        <v>1039.8726000000001</v>
      </c>
      <c r="R22" s="70">
        <f t="shared" si="6"/>
        <v>649.92037500000004</v>
      </c>
      <c r="S22" s="70">
        <f t="shared" si="7"/>
        <v>389.952225</v>
      </c>
    </row>
    <row r="23" spans="1:19">
      <c r="A23" s="17">
        <v>18</v>
      </c>
      <c r="B23" s="5" t="s">
        <v>22</v>
      </c>
      <c r="C23" s="2" t="s">
        <v>151</v>
      </c>
      <c r="D23" s="4">
        <v>39</v>
      </c>
      <c r="E23" s="68">
        <f t="shared" si="0"/>
        <v>7.8000000000000007</v>
      </c>
      <c r="F23" s="68">
        <f t="shared" si="1"/>
        <v>15.600000000000001</v>
      </c>
      <c r="G23" s="68">
        <f t="shared" si="2"/>
        <v>9.75</v>
      </c>
      <c r="H23" s="68">
        <f t="shared" si="3"/>
        <v>5.85</v>
      </c>
      <c r="I23" s="4" t="s">
        <v>23</v>
      </c>
      <c r="J23" s="4">
        <v>39</v>
      </c>
      <c r="K23" s="71"/>
      <c r="L23" s="71"/>
      <c r="M23" s="13"/>
      <c r="N23" s="69">
        <v>597710</v>
      </c>
      <c r="O23" s="69">
        <v>233.1069</v>
      </c>
      <c r="P23" s="70">
        <f t="shared" si="4"/>
        <v>46.621380000000002</v>
      </c>
      <c r="Q23" s="70">
        <f t="shared" si="5"/>
        <v>93.242760000000004</v>
      </c>
      <c r="R23" s="70">
        <f t="shared" si="6"/>
        <v>58.276724999999999</v>
      </c>
      <c r="S23" s="70">
        <f t="shared" si="7"/>
        <v>34.966034999999998</v>
      </c>
    </row>
    <row r="24" spans="1:19" ht="15" thickBot="1">
      <c r="A24" s="62"/>
      <c r="B24" s="63"/>
      <c r="C24" s="63"/>
      <c r="D24" s="62"/>
      <c r="E24" s="62"/>
      <c r="F24" s="62"/>
      <c r="G24" s="62"/>
      <c r="H24" s="62"/>
      <c r="I24" s="62"/>
      <c r="J24" s="62"/>
      <c r="K24" s="11"/>
      <c r="L24" s="11"/>
      <c r="N24" s="64"/>
      <c r="O24" s="64"/>
      <c r="P24" s="96"/>
      <c r="Q24" s="96"/>
      <c r="R24" s="96"/>
      <c r="S24" s="96"/>
    </row>
    <row r="25" spans="1:19" ht="18.75" thickBot="1">
      <c r="A25" s="22" t="s">
        <v>24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</row>
    <row r="26" spans="1:19">
      <c r="A26" s="55">
        <v>1</v>
      </c>
      <c r="B26" s="34" t="s">
        <v>25</v>
      </c>
      <c r="C26" s="2" t="s">
        <v>151</v>
      </c>
      <c r="D26" s="35">
        <v>54</v>
      </c>
      <c r="E26" s="68">
        <f t="shared" ref="E26:E89" si="8">0.2*D26</f>
        <v>10.8</v>
      </c>
      <c r="F26" s="68">
        <f t="shared" ref="F26:F89" si="9">0.4*D26</f>
        <v>21.6</v>
      </c>
      <c r="G26" s="68">
        <f t="shared" ref="G26:G89" si="10">0.25*D26</f>
        <v>13.5</v>
      </c>
      <c r="H26" s="68">
        <f t="shared" ref="H26:H50" si="11">0.15*D26</f>
        <v>8.1</v>
      </c>
      <c r="I26" s="35" t="s">
        <v>7</v>
      </c>
      <c r="J26" s="35">
        <v>54</v>
      </c>
      <c r="K26" s="36">
        <f>J26/18</f>
        <v>3</v>
      </c>
      <c r="L26" s="36">
        <v>12</v>
      </c>
      <c r="M26" s="37">
        <v>78156024</v>
      </c>
      <c r="N26" s="37">
        <f t="shared" ref="N26:N50" si="12">M26/L26</f>
        <v>6513002</v>
      </c>
      <c r="O26" s="72">
        <f>(N26*J26)/100000</f>
        <v>3517.02108</v>
      </c>
      <c r="P26" s="97">
        <f>O26*0.2</f>
        <v>703.40421600000002</v>
      </c>
      <c r="Q26" s="97">
        <f t="shared" si="5"/>
        <v>1406.808432</v>
      </c>
      <c r="R26" s="97">
        <f t="shared" si="6"/>
        <v>879.25527</v>
      </c>
      <c r="S26" s="97">
        <f t="shared" si="7"/>
        <v>527.55316199999993</v>
      </c>
    </row>
    <row r="27" spans="1:19">
      <c r="A27" s="56">
        <v>2</v>
      </c>
      <c r="B27" s="2" t="s">
        <v>26</v>
      </c>
      <c r="C27" s="2" t="s">
        <v>151</v>
      </c>
      <c r="D27" s="3">
        <v>36</v>
      </c>
      <c r="E27" s="68">
        <f>0.2*D27</f>
        <v>7.2</v>
      </c>
      <c r="F27" s="68">
        <f t="shared" si="9"/>
        <v>14.4</v>
      </c>
      <c r="G27" s="68">
        <f t="shared" si="10"/>
        <v>9</v>
      </c>
      <c r="H27" s="68">
        <f t="shared" si="11"/>
        <v>5.3999999999999995</v>
      </c>
      <c r="I27" s="3" t="s">
        <v>5</v>
      </c>
      <c r="J27" s="3">
        <v>36</v>
      </c>
      <c r="K27" s="14">
        <f t="shared" ref="K27:K50" si="13">J27/18</f>
        <v>2</v>
      </c>
      <c r="L27" s="14">
        <v>8</v>
      </c>
      <c r="M27" s="13">
        <f>1142888+302088*67.58</f>
        <v>21557995.039999999</v>
      </c>
      <c r="N27" s="13">
        <f t="shared" si="12"/>
        <v>2694749.38</v>
      </c>
      <c r="O27" s="72">
        <f t="shared" ref="O27:O50" si="14">(N27*J27)/100000</f>
        <v>970.10977679999996</v>
      </c>
      <c r="P27" s="98">
        <f t="shared" ref="P27:P90" si="15">O27*0.2</f>
        <v>194.02195535999999</v>
      </c>
      <c r="Q27" s="98">
        <f t="shared" si="5"/>
        <v>388.04391071999999</v>
      </c>
      <c r="R27" s="98">
        <f t="shared" si="6"/>
        <v>242.52744419999999</v>
      </c>
      <c r="S27" s="98">
        <f t="shared" si="7"/>
        <v>145.51646651999999</v>
      </c>
    </row>
    <row r="28" spans="1:19">
      <c r="A28" s="56">
        <v>3</v>
      </c>
      <c r="B28" s="2" t="s">
        <v>27</v>
      </c>
      <c r="C28" s="2" t="s">
        <v>151</v>
      </c>
      <c r="D28" s="3">
        <v>594</v>
      </c>
      <c r="E28" s="68">
        <f t="shared" si="8"/>
        <v>118.80000000000001</v>
      </c>
      <c r="F28" s="68">
        <f t="shared" si="9"/>
        <v>237.60000000000002</v>
      </c>
      <c r="G28" s="68">
        <f t="shared" si="10"/>
        <v>148.5</v>
      </c>
      <c r="H28" s="68">
        <f t="shared" si="11"/>
        <v>89.1</v>
      </c>
      <c r="I28" s="3" t="s">
        <v>5</v>
      </c>
      <c r="J28" s="3">
        <v>594</v>
      </c>
      <c r="K28" s="14">
        <f t="shared" si="13"/>
        <v>33</v>
      </c>
      <c r="L28" s="14">
        <v>116</v>
      </c>
      <c r="M28" s="13">
        <f>8076856+11547944+17692470</f>
        <v>37317270</v>
      </c>
      <c r="N28" s="13">
        <f t="shared" si="12"/>
        <v>321700.60344827588</v>
      </c>
      <c r="O28" s="72">
        <f t="shared" si="14"/>
        <v>1910.9015844827586</v>
      </c>
      <c r="P28" s="98">
        <f t="shared" si="15"/>
        <v>382.18031689655174</v>
      </c>
      <c r="Q28" s="98">
        <f t="shared" si="5"/>
        <v>764.36063379310349</v>
      </c>
      <c r="R28" s="98">
        <f t="shared" si="6"/>
        <v>477.72539612068965</v>
      </c>
      <c r="S28" s="98">
        <f t="shared" si="7"/>
        <v>286.63523767241378</v>
      </c>
    </row>
    <row r="29" spans="1:19">
      <c r="A29" s="56">
        <v>4</v>
      </c>
      <c r="B29" s="5" t="s">
        <v>28</v>
      </c>
      <c r="C29" s="2" t="s">
        <v>151</v>
      </c>
      <c r="D29" s="4">
        <v>54</v>
      </c>
      <c r="E29" s="68">
        <f t="shared" si="8"/>
        <v>10.8</v>
      </c>
      <c r="F29" s="68">
        <f t="shared" si="9"/>
        <v>21.6</v>
      </c>
      <c r="G29" s="68">
        <f t="shared" si="10"/>
        <v>13.5</v>
      </c>
      <c r="H29" s="68">
        <f t="shared" si="11"/>
        <v>8.1</v>
      </c>
      <c r="I29" s="4" t="s">
        <v>5</v>
      </c>
      <c r="J29" s="4">
        <v>54</v>
      </c>
      <c r="K29" s="14">
        <f t="shared" si="13"/>
        <v>3</v>
      </c>
      <c r="L29" s="14">
        <v>12</v>
      </c>
      <c r="M29" s="13">
        <v>11595168</v>
      </c>
      <c r="N29" s="13">
        <f t="shared" si="12"/>
        <v>966264</v>
      </c>
      <c r="O29" s="72">
        <f t="shared" si="14"/>
        <v>521.78255999999999</v>
      </c>
      <c r="P29" s="98">
        <f t="shared" si="15"/>
        <v>104.35651200000001</v>
      </c>
      <c r="Q29" s="98">
        <f t="shared" si="5"/>
        <v>208.71302400000002</v>
      </c>
      <c r="R29" s="98">
        <f t="shared" si="6"/>
        <v>130.44564</v>
      </c>
      <c r="S29" s="98">
        <f t="shared" si="7"/>
        <v>78.267383999999993</v>
      </c>
    </row>
    <row r="30" spans="1:19">
      <c r="A30" s="56">
        <v>5</v>
      </c>
      <c r="B30" s="5" t="s">
        <v>29</v>
      </c>
      <c r="C30" s="2" t="s">
        <v>151</v>
      </c>
      <c r="D30" s="4">
        <v>58</v>
      </c>
      <c r="E30" s="68">
        <f t="shared" si="8"/>
        <v>11.600000000000001</v>
      </c>
      <c r="F30" s="68">
        <f t="shared" si="9"/>
        <v>23.200000000000003</v>
      </c>
      <c r="G30" s="68">
        <f t="shared" si="10"/>
        <v>14.5</v>
      </c>
      <c r="H30" s="68">
        <f t="shared" si="11"/>
        <v>8.6999999999999993</v>
      </c>
      <c r="I30" s="4" t="s">
        <v>5</v>
      </c>
      <c r="J30" s="4">
        <v>58</v>
      </c>
      <c r="K30" s="14">
        <f t="shared" si="13"/>
        <v>3.2222222222222223</v>
      </c>
      <c r="L30" s="14">
        <v>8</v>
      </c>
      <c r="M30" s="13">
        <v>20698760</v>
      </c>
      <c r="N30" s="13">
        <f t="shared" si="12"/>
        <v>2587345</v>
      </c>
      <c r="O30" s="72">
        <f t="shared" si="14"/>
        <v>1500.6601000000001</v>
      </c>
      <c r="P30" s="98">
        <f t="shared" si="15"/>
        <v>300.13202000000001</v>
      </c>
      <c r="Q30" s="98">
        <f t="shared" si="5"/>
        <v>600.26404000000002</v>
      </c>
      <c r="R30" s="98">
        <f t="shared" si="6"/>
        <v>375.16502500000001</v>
      </c>
      <c r="S30" s="98">
        <f t="shared" si="7"/>
        <v>225.09901500000001</v>
      </c>
    </row>
    <row r="31" spans="1:19">
      <c r="A31" s="56">
        <v>6</v>
      </c>
      <c r="B31" s="5" t="s">
        <v>30</v>
      </c>
      <c r="C31" s="2" t="s">
        <v>151</v>
      </c>
      <c r="D31" s="4">
        <v>435</v>
      </c>
      <c r="E31" s="68">
        <f t="shared" si="8"/>
        <v>87</v>
      </c>
      <c r="F31" s="68">
        <f t="shared" si="9"/>
        <v>174</v>
      </c>
      <c r="G31" s="68">
        <f t="shared" si="10"/>
        <v>108.75</v>
      </c>
      <c r="H31" s="68">
        <f t="shared" si="11"/>
        <v>65.25</v>
      </c>
      <c r="I31" s="4" t="s">
        <v>5</v>
      </c>
      <c r="J31" s="4">
        <v>435</v>
      </c>
      <c r="K31" s="14">
        <f t="shared" si="13"/>
        <v>24.166666666666668</v>
      </c>
      <c r="L31" s="14">
        <v>132</v>
      </c>
      <c r="M31" s="13">
        <f>9842504</f>
        <v>9842504</v>
      </c>
      <c r="N31" s="13">
        <f t="shared" si="12"/>
        <v>74564.42424242424</v>
      </c>
      <c r="O31" s="72">
        <f t="shared" si="14"/>
        <v>324.35524545454541</v>
      </c>
      <c r="P31" s="98">
        <f t="shared" si="15"/>
        <v>64.871049090909082</v>
      </c>
      <c r="Q31" s="98">
        <f t="shared" si="5"/>
        <v>129.74209818181816</v>
      </c>
      <c r="R31" s="98">
        <f t="shared" si="6"/>
        <v>81.088811363636353</v>
      </c>
      <c r="S31" s="98">
        <f t="shared" si="7"/>
        <v>48.653286818181812</v>
      </c>
    </row>
    <row r="32" spans="1:19">
      <c r="A32" s="56">
        <v>7</v>
      </c>
      <c r="B32" s="5" t="s">
        <v>31</v>
      </c>
      <c r="C32" s="2" t="s">
        <v>151</v>
      </c>
      <c r="D32" s="4">
        <v>133711</v>
      </c>
      <c r="E32" s="68">
        <f t="shared" si="8"/>
        <v>26742.2</v>
      </c>
      <c r="F32" s="68">
        <f t="shared" si="9"/>
        <v>53484.4</v>
      </c>
      <c r="G32" s="68">
        <f t="shared" si="10"/>
        <v>33427.75</v>
      </c>
      <c r="H32" s="68">
        <f t="shared" si="11"/>
        <v>20056.649999999998</v>
      </c>
      <c r="I32" s="4" t="s">
        <v>10</v>
      </c>
      <c r="J32" s="4">
        <v>133711</v>
      </c>
      <c r="K32" s="14">
        <f t="shared" si="13"/>
        <v>7428.3888888888887</v>
      </c>
      <c r="L32" s="14">
        <f>(16224+1580+6780)</f>
        <v>24584</v>
      </c>
      <c r="M32" s="13">
        <f>40669632+12439780+20534500</f>
        <v>73643912</v>
      </c>
      <c r="N32" s="13">
        <f t="shared" si="12"/>
        <v>2995.603319232021</v>
      </c>
      <c r="O32" s="72">
        <f t="shared" si="14"/>
        <v>4005.4511541783281</v>
      </c>
      <c r="P32" s="98">
        <f t="shared" si="15"/>
        <v>801.09023083566569</v>
      </c>
      <c r="Q32" s="98">
        <f t="shared" si="5"/>
        <v>1602.1804616713314</v>
      </c>
      <c r="R32" s="98">
        <f t="shared" si="6"/>
        <v>1001.362788544582</v>
      </c>
      <c r="S32" s="98">
        <f t="shared" si="7"/>
        <v>600.81767312674924</v>
      </c>
    </row>
    <row r="33" spans="1:19">
      <c r="A33" s="56">
        <v>8</v>
      </c>
      <c r="B33" s="5" t="s">
        <v>32</v>
      </c>
      <c r="C33" s="2" t="s">
        <v>151</v>
      </c>
      <c r="D33" s="4">
        <v>149400</v>
      </c>
      <c r="E33" s="68">
        <f t="shared" si="8"/>
        <v>29880</v>
      </c>
      <c r="F33" s="68">
        <f t="shared" si="9"/>
        <v>59760</v>
      </c>
      <c r="G33" s="68">
        <f t="shared" si="10"/>
        <v>37350</v>
      </c>
      <c r="H33" s="68">
        <f t="shared" si="11"/>
        <v>22410</v>
      </c>
      <c r="I33" s="4" t="s">
        <v>33</v>
      </c>
      <c r="J33" s="4">
        <v>149400</v>
      </c>
      <c r="K33" s="14">
        <f t="shared" si="13"/>
        <v>8300</v>
      </c>
      <c r="L33" s="14">
        <v>31251</v>
      </c>
      <c r="M33" s="13">
        <v>51362810</v>
      </c>
      <c r="N33" s="13">
        <f t="shared" si="12"/>
        <v>1643.5573261655627</v>
      </c>
      <c r="O33" s="72">
        <f t="shared" si="14"/>
        <v>2455.474645291351</v>
      </c>
      <c r="P33" s="98">
        <f t="shared" si="15"/>
        <v>491.09492905827022</v>
      </c>
      <c r="Q33" s="98">
        <f t="shared" si="5"/>
        <v>982.18985811654045</v>
      </c>
      <c r="R33" s="98">
        <f t="shared" si="6"/>
        <v>613.86866132283774</v>
      </c>
      <c r="S33" s="98">
        <f t="shared" si="7"/>
        <v>368.32119679370265</v>
      </c>
    </row>
    <row r="34" spans="1:19">
      <c r="A34" s="56">
        <v>9</v>
      </c>
      <c r="B34" s="5" t="s">
        <v>34</v>
      </c>
      <c r="C34" s="2" t="s">
        <v>151</v>
      </c>
      <c r="D34" s="4">
        <v>75063</v>
      </c>
      <c r="E34" s="68">
        <f t="shared" si="8"/>
        <v>15012.6</v>
      </c>
      <c r="F34" s="68">
        <f t="shared" si="9"/>
        <v>30025.200000000001</v>
      </c>
      <c r="G34" s="68">
        <f t="shared" si="10"/>
        <v>18765.75</v>
      </c>
      <c r="H34" s="68">
        <f t="shared" si="11"/>
        <v>11259.449999999999</v>
      </c>
      <c r="I34" s="4" t="s">
        <v>33</v>
      </c>
      <c r="J34" s="4">
        <v>75063</v>
      </c>
      <c r="K34" s="14">
        <f t="shared" si="13"/>
        <v>4170.166666666667</v>
      </c>
      <c r="L34" s="14">
        <v>27700</v>
      </c>
      <c r="M34" s="13">
        <v>14974550</v>
      </c>
      <c r="N34" s="13">
        <f t="shared" si="12"/>
        <v>540.59747292418774</v>
      </c>
      <c r="O34" s="72">
        <f t="shared" si="14"/>
        <v>405.788681101083</v>
      </c>
      <c r="P34" s="98">
        <f t="shared" si="15"/>
        <v>81.157736220216606</v>
      </c>
      <c r="Q34" s="98">
        <f t="shared" si="5"/>
        <v>162.31547244043321</v>
      </c>
      <c r="R34" s="98">
        <f t="shared" si="6"/>
        <v>101.44717027527075</v>
      </c>
      <c r="S34" s="98">
        <f t="shared" si="7"/>
        <v>60.868302165162447</v>
      </c>
    </row>
    <row r="35" spans="1:19">
      <c r="A35" s="56">
        <v>10</v>
      </c>
      <c r="B35" s="5" t="s">
        <v>35</v>
      </c>
      <c r="C35" s="2" t="s">
        <v>151</v>
      </c>
      <c r="D35" s="4">
        <v>383</v>
      </c>
      <c r="E35" s="68">
        <f t="shared" si="8"/>
        <v>76.600000000000009</v>
      </c>
      <c r="F35" s="68">
        <f t="shared" si="9"/>
        <v>153.20000000000002</v>
      </c>
      <c r="G35" s="68">
        <f t="shared" si="10"/>
        <v>95.75</v>
      </c>
      <c r="H35" s="68">
        <f t="shared" si="11"/>
        <v>57.449999999999996</v>
      </c>
      <c r="I35" s="4" t="s">
        <v>5</v>
      </c>
      <c r="J35" s="4">
        <v>383</v>
      </c>
      <c r="K35" s="14">
        <f t="shared" si="13"/>
        <v>21.277777777777779</v>
      </c>
      <c r="L35" s="14">
        <v>96</v>
      </c>
      <c r="M35" s="13">
        <v>16244056</v>
      </c>
      <c r="N35" s="13">
        <f t="shared" si="12"/>
        <v>169208.91666666666</v>
      </c>
      <c r="O35" s="72">
        <f t="shared" si="14"/>
        <v>648.07015083333329</v>
      </c>
      <c r="P35" s="98">
        <f t="shared" si="15"/>
        <v>129.61403016666665</v>
      </c>
      <c r="Q35" s="98">
        <f t="shared" si="5"/>
        <v>259.2280603333333</v>
      </c>
      <c r="R35" s="98">
        <f t="shared" si="6"/>
        <v>162.01753770833332</v>
      </c>
      <c r="S35" s="98">
        <f t="shared" si="7"/>
        <v>97.210522624999996</v>
      </c>
    </row>
    <row r="36" spans="1:19">
      <c r="A36" s="56">
        <v>11</v>
      </c>
      <c r="B36" s="5" t="s">
        <v>36</v>
      </c>
      <c r="C36" s="2" t="s">
        <v>151</v>
      </c>
      <c r="D36" s="4">
        <v>718</v>
      </c>
      <c r="E36" s="68">
        <f t="shared" si="8"/>
        <v>143.6</v>
      </c>
      <c r="F36" s="68">
        <f t="shared" si="9"/>
        <v>287.2</v>
      </c>
      <c r="G36" s="68">
        <f t="shared" si="10"/>
        <v>179.5</v>
      </c>
      <c r="H36" s="68">
        <f t="shared" si="11"/>
        <v>107.7</v>
      </c>
      <c r="I36" s="4" t="s">
        <v>5</v>
      </c>
      <c r="J36" s="4">
        <v>718</v>
      </c>
      <c r="K36" s="14">
        <f t="shared" si="13"/>
        <v>39.888888888888886</v>
      </c>
      <c r="L36" s="14">
        <f>48+73</f>
        <v>121</v>
      </c>
      <c r="M36" s="13">
        <f>169933006+141070662</f>
        <v>311003668</v>
      </c>
      <c r="N36" s="13">
        <f t="shared" si="12"/>
        <v>2570278.2479338842</v>
      </c>
      <c r="O36" s="72">
        <f t="shared" si="14"/>
        <v>18454.597820165287</v>
      </c>
      <c r="P36" s="98">
        <f t="shared" si="15"/>
        <v>3690.9195640330577</v>
      </c>
      <c r="Q36" s="98">
        <f t="shared" si="5"/>
        <v>7381.8391280661153</v>
      </c>
      <c r="R36" s="98">
        <f t="shared" si="6"/>
        <v>4613.6494550413217</v>
      </c>
      <c r="S36" s="98">
        <f t="shared" si="7"/>
        <v>2768.1896730247931</v>
      </c>
    </row>
    <row r="37" spans="1:19">
      <c r="A37" s="56">
        <v>12</v>
      </c>
      <c r="B37" s="2" t="s">
        <v>37</v>
      </c>
      <c r="C37" s="2" t="s">
        <v>151</v>
      </c>
      <c r="D37" s="3">
        <v>672</v>
      </c>
      <c r="E37" s="68">
        <f t="shared" si="8"/>
        <v>134.4</v>
      </c>
      <c r="F37" s="68">
        <f t="shared" si="9"/>
        <v>268.8</v>
      </c>
      <c r="G37" s="68">
        <f t="shared" si="10"/>
        <v>168</v>
      </c>
      <c r="H37" s="68">
        <f t="shared" si="11"/>
        <v>100.8</v>
      </c>
      <c r="I37" s="3" t="s">
        <v>7</v>
      </c>
      <c r="J37" s="3">
        <v>672</v>
      </c>
      <c r="K37" s="14">
        <f t="shared" si="13"/>
        <v>37.333333333333336</v>
      </c>
      <c r="L37" s="14">
        <v>148</v>
      </c>
      <c r="M37" s="13">
        <v>15320360</v>
      </c>
      <c r="N37" s="13">
        <f t="shared" si="12"/>
        <v>103515.94594594595</v>
      </c>
      <c r="O37" s="72">
        <f t="shared" si="14"/>
        <v>695.62715675675679</v>
      </c>
      <c r="P37" s="98">
        <f t="shared" si="15"/>
        <v>139.12543135135135</v>
      </c>
      <c r="Q37" s="98">
        <f t="shared" si="5"/>
        <v>278.2508627027027</v>
      </c>
      <c r="R37" s="98">
        <f t="shared" si="6"/>
        <v>173.9067891891892</v>
      </c>
      <c r="S37" s="98">
        <f t="shared" si="7"/>
        <v>104.34407351351352</v>
      </c>
    </row>
    <row r="38" spans="1:19">
      <c r="A38" s="56">
        <v>13</v>
      </c>
      <c r="B38" s="5" t="s">
        <v>38</v>
      </c>
      <c r="C38" s="2" t="s">
        <v>151</v>
      </c>
      <c r="D38" s="4">
        <v>713800</v>
      </c>
      <c r="E38" s="68">
        <f t="shared" si="8"/>
        <v>142760</v>
      </c>
      <c r="F38" s="68">
        <f t="shared" si="9"/>
        <v>285520</v>
      </c>
      <c r="G38" s="68">
        <f t="shared" si="10"/>
        <v>178450</v>
      </c>
      <c r="H38" s="68">
        <f t="shared" si="11"/>
        <v>107070</v>
      </c>
      <c r="I38" s="4" t="s">
        <v>10</v>
      </c>
      <c r="J38" s="4">
        <v>713800</v>
      </c>
      <c r="K38" s="14">
        <f t="shared" si="13"/>
        <v>39655.555555555555</v>
      </c>
      <c r="L38" s="14">
        <f>81972+21080+44008+20360</f>
        <v>167420</v>
      </c>
      <c r="M38" s="13">
        <f>253040032+46592764</f>
        <v>299632796</v>
      </c>
      <c r="N38" s="13">
        <f t="shared" si="12"/>
        <v>1789.7072990084816</v>
      </c>
      <c r="O38" s="72">
        <f t="shared" si="14"/>
        <v>12774.930700322542</v>
      </c>
      <c r="P38" s="98">
        <f t="shared" si="15"/>
        <v>2554.9861400645086</v>
      </c>
      <c r="Q38" s="98">
        <f t="shared" si="5"/>
        <v>5109.9722801290172</v>
      </c>
      <c r="R38" s="98">
        <f t="shared" si="6"/>
        <v>3193.7326750806355</v>
      </c>
      <c r="S38" s="98">
        <f t="shared" si="7"/>
        <v>1916.2396050483812</v>
      </c>
    </row>
    <row r="39" spans="1:19">
      <c r="A39" s="56">
        <v>14</v>
      </c>
      <c r="B39" s="5" t="s">
        <v>39</v>
      </c>
      <c r="C39" s="2" t="s">
        <v>151</v>
      </c>
      <c r="D39" s="4">
        <v>192560</v>
      </c>
      <c r="E39" s="68">
        <f t="shared" si="8"/>
        <v>38512</v>
      </c>
      <c r="F39" s="68">
        <f t="shared" si="9"/>
        <v>77024</v>
      </c>
      <c r="G39" s="68">
        <f t="shared" si="10"/>
        <v>48140</v>
      </c>
      <c r="H39" s="68">
        <f t="shared" si="11"/>
        <v>28884</v>
      </c>
      <c r="I39" s="4" t="s">
        <v>10</v>
      </c>
      <c r="J39" s="4">
        <v>192560</v>
      </c>
      <c r="K39" s="14">
        <f t="shared" si="13"/>
        <v>10697.777777777777</v>
      </c>
      <c r="L39" s="14">
        <f>19212+3900</f>
        <v>23112</v>
      </c>
      <c r="M39" s="13">
        <f>18343232+3830880</f>
        <v>22174112</v>
      </c>
      <c r="N39" s="13">
        <f t="shared" si="12"/>
        <v>959.41986846659745</v>
      </c>
      <c r="O39" s="72">
        <f t="shared" si="14"/>
        <v>1847.4588987192801</v>
      </c>
      <c r="P39" s="98">
        <f t="shared" si="15"/>
        <v>369.49177974385606</v>
      </c>
      <c r="Q39" s="98">
        <f t="shared" si="5"/>
        <v>738.98355948771211</v>
      </c>
      <c r="R39" s="98">
        <f t="shared" si="6"/>
        <v>461.86472467982003</v>
      </c>
      <c r="S39" s="98">
        <f t="shared" si="7"/>
        <v>277.11883480789203</v>
      </c>
    </row>
    <row r="40" spans="1:19">
      <c r="A40" s="56">
        <v>15</v>
      </c>
      <c r="B40" s="5" t="s">
        <v>40</v>
      </c>
      <c r="C40" s="2" t="s">
        <v>151</v>
      </c>
      <c r="D40" s="4">
        <v>31240</v>
      </c>
      <c r="E40" s="68">
        <f t="shared" si="8"/>
        <v>6248</v>
      </c>
      <c r="F40" s="68">
        <f t="shared" si="9"/>
        <v>12496</v>
      </c>
      <c r="G40" s="68">
        <f t="shared" si="10"/>
        <v>7810</v>
      </c>
      <c r="H40" s="68">
        <f t="shared" si="11"/>
        <v>4686</v>
      </c>
      <c r="I40" s="4" t="s">
        <v>5</v>
      </c>
      <c r="J40" s="4">
        <v>31240</v>
      </c>
      <c r="K40" s="14">
        <f t="shared" si="13"/>
        <v>1735.5555555555557</v>
      </c>
      <c r="L40" s="14">
        <f>4912</f>
        <v>4912</v>
      </c>
      <c r="M40" s="13">
        <f>(115934051)+41680*67.58</f>
        <v>118750785.40000001</v>
      </c>
      <c r="N40" s="13">
        <f t="shared" si="12"/>
        <v>24175.648493485343</v>
      </c>
      <c r="O40" s="72">
        <f t="shared" si="14"/>
        <v>7552.472589364821</v>
      </c>
      <c r="P40" s="98">
        <f t="shared" si="15"/>
        <v>1510.4945178729643</v>
      </c>
      <c r="Q40" s="98">
        <f t="shared" si="5"/>
        <v>3020.9890357459285</v>
      </c>
      <c r="R40" s="98">
        <f t="shared" si="6"/>
        <v>1888.1181473412053</v>
      </c>
      <c r="S40" s="98">
        <f t="shared" si="7"/>
        <v>1132.870888404723</v>
      </c>
    </row>
    <row r="41" spans="1:19">
      <c r="A41" s="56">
        <v>16</v>
      </c>
      <c r="B41" s="5" t="s">
        <v>41</v>
      </c>
      <c r="C41" s="2" t="s">
        <v>151</v>
      </c>
      <c r="D41" s="4">
        <v>954</v>
      </c>
      <c r="E41" s="68">
        <f t="shared" si="8"/>
        <v>190.8</v>
      </c>
      <c r="F41" s="68">
        <f t="shared" si="9"/>
        <v>381.6</v>
      </c>
      <c r="G41" s="68">
        <f t="shared" si="10"/>
        <v>238.5</v>
      </c>
      <c r="H41" s="68">
        <f t="shared" si="11"/>
        <v>143.1</v>
      </c>
      <c r="I41" s="4" t="s">
        <v>10</v>
      </c>
      <c r="J41" s="4">
        <v>954</v>
      </c>
      <c r="K41" s="14">
        <f t="shared" si="13"/>
        <v>53</v>
      </c>
      <c r="L41" s="14">
        <v>64</v>
      </c>
      <c r="M41" s="13">
        <f>3143936+149808*67.58</f>
        <v>13267960.640000001</v>
      </c>
      <c r="N41" s="13">
        <f t="shared" si="12"/>
        <v>207311.88500000001</v>
      </c>
      <c r="O41" s="72">
        <f t="shared" si="14"/>
        <v>1977.7553829000003</v>
      </c>
      <c r="P41" s="98">
        <f t="shared" si="15"/>
        <v>395.55107658000009</v>
      </c>
      <c r="Q41" s="98">
        <f t="shared" si="5"/>
        <v>791.10215316000017</v>
      </c>
      <c r="R41" s="98">
        <f t="shared" si="6"/>
        <v>494.43884572500008</v>
      </c>
      <c r="S41" s="98">
        <f t="shared" si="7"/>
        <v>296.66330743500004</v>
      </c>
    </row>
    <row r="42" spans="1:19">
      <c r="A42" s="56">
        <v>17</v>
      </c>
      <c r="B42" s="6" t="s">
        <v>42</v>
      </c>
      <c r="C42" s="2" t="s">
        <v>151</v>
      </c>
      <c r="D42" s="4">
        <v>36</v>
      </c>
      <c r="E42" s="68">
        <f t="shared" si="8"/>
        <v>7.2</v>
      </c>
      <c r="F42" s="68">
        <f t="shared" si="9"/>
        <v>14.4</v>
      </c>
      <c r="G42" s="68">
        <f t="shared" si="10"/>
        <v>9</v>
      </c>
      <c r="H42" s="68">
        <f t="shared" si="11"/>
        <v>5.3999999999999995</v>
      </c>
      <c r="I42" s="4" t="s">
        <v>5</v>
      </c>
      <c r="J42" s="4">
        <v>36</v>
      </c>
      <c r="K42" s="14">
        <f t="shared" si="13"/>
        <v>2</v>
      </c>
      <c r="L42" s="14">
        <v>8</v>
      </c>
      <c r="M42" s="13">
        <v>113864363</v>
      </c>
      <c r="N42" s="13">
        <f t="shared" si="12"/>
        <v>14233045.375</v>
      </c>
      <c r="O42" s="72">
        <f t="shared" si="14"/>
        <v>5123.8963350000004</v>
      </c>
      <c r="P42" s="98">
        <f t="shared" si="15"/>
        <v>1024.7792670000001</v>
      </c>
      <c r="Q42" s="98">
        <f t="shared" si="5"/>
        <v>2049.5585340000002</v>
      </c>
      <c r="R42" s="98">
        <f t="shared" si="6"/>
        <v>1280.9740837500001</v>
      </c>
      <c r="S42" s="98">
        <f t="shared" si="7"/>
        <v>768.58445025000003</v>
      </c>
    </row>
    <row r="43" spans="1:19">
      <c r="A43" s="56">
        <v>18</v>
      </c>
      <c r="B43" s="2" t="s">
        <v>43</v>
      </c>
      <c r="C43" s="2" t="s">
        <v>151</v>
      </c>
      <c r="D43" s="3">
        <v>144</v>
      </c>
      <c r="E43" s="68">
        <f t="shared" si="8"/>
        <v>28.8</v>
      </c>
      <c r="F43" s="68">
        <f t="shared" si="9"/>
        <v>57.6</v>
      </c>
      <c r="G43" s="68">
        <f t="shared" si="10"/>
        <v>36</v>
      </c>
      <c r="H43" s="68">
        <f t="shared" si="11"/>
        <v>21.599999999999998</v>
      </c>
      <c r="I43" s="3" t="s">
        <v>5</v>
      </c>
      <c r="J43" s="3">
        <v>144</v>
      </c>
      <c r="K43" s="14">
        <f t="shared" si="13"/>
        <v>8</v>
      </c>
      <c r="L43" s="14">
        <f>16+12</f>
        <v>28</v>
      </c>
      <c r="M43" s="13">
        <f>1540368+1189488*67.58</f>
        <v>81925967.039999992</v>
      </c>
      <c r="N43" s="13">
        <f t="shared" si="12"/>
        <v>2925927.3942857138</v>
      </c>
      <c r="O43" s="72">
        <f t="shared" si="14"/>
        <v>4213.3354477714274</v>
      </c>
      <c r="P43" s="98">
        <f t="shared" si="15"/>
        <v>842.66708955428555</v>
      </c>
      <c r="Q43" s="98">
        <f t="shared" si="5"/>
        <v>1685.3341791085711</v>
      </c>
      <c r="R43" s="98">
        <f t="shared" si="6"/>
        <v>1053.3338619428569</v>
      </c>
      <c r="S43" s="98">
        <f t="shared" si="7"/>
        <v>632.00031716571414</v>
      </c>
    </row>
    <row r="44" spans="1:19">
      <c r="A44" s="56">
        <v>19</v>
      </c>
      <c r="B44" s="2" t="s">
        <v>44</v>
      </c>
      <c r="C44" s="2" t="s">
        <v>151</v>
      </c>
      <c r="D44" s="3">
        <v>288</v>
      </c>
      <c r="E44" s="68">
        <f t="shared" si="8"/>
        <v>57.6</v>
      </c>
      <c r="F44" s="68">
        <f t="shared" si="9"/>
        <v>115.2</v>
      </c>
      <c r="G44" s="68">
        <f t="shared" si="10"/>
        <v>72</v>
      </c>
      <c r="H44" s="68">
        <f t="shared" si="11"/>
        <v>43.199999999999996</v>
      </c>
      <c r="I44" s="3" t="s">
        <v>5</v>
      </c>
      <c r="J44" s="3">
        <v>288</v>
      </c>
      <c r="K44" s="14">
        <f t="shared" si="13"/>
        <v>16</v>
      </c>
      <c r="L44" s="14">
        <v>74</v>
      </c>
      <c r="M44" s="13">
        <f>5375628+1350616*67.58</f>
        <v>96650257.280000001</v>
      </c>
      <c r="N44" s="13">
        <f t="shared" si="12"/>
        <v>1306084.5578378378</v>
      </c>
      <c r="O44" s="72">
        <f t="shared" si="14"/>
        <v>3761.523526572973</v>
      </c>
      <c r="P44" s="98">
        <f t="shared" si="15"/>
        <v>752.30470531459468</v>
      </c>
      <c r="Q44" s="98">
        <f t="shared" si="5"/>
        <v>1504.6094106291894</v>
      </c>
      <c r="R44" s="98">
        <f t="shared" si="6"/>
        <v>940.38088164324324</v>
      </c>
      <c r="S44" s="98">
        <f t="shared" si="7"/>
        <v>564.2285289859459</v>
      </c>
    </row>
    <row r="45" spans="1:19">
      <c r="A45" s="56">
        <v>20</v>
      </c>
      <c r="B45" s="5" t="s">
        <v>45</v>
      </c>
      <c r="C45" s="2" t="s">
        <v>151</v>
      </c>
      <c r="D45" s="4">
        <v>288</v>
      </c>
      <c r="E45" s="68">
        <f t="shared" si="8"/>
        <v>57.6</v>
      </c>
      <c r="F45" s="68">
        <f t="shared" si="9"/>
        <v>115.2</v>
      </c>
      <c r="G45" s="68">
        <f t="shared" si="10"/>
        <v>72</v>
      </c>
      <c r="H45" s="68">
        <f t="shared" si="11"/>
        <v>43.199999999999996</v>
      </c>
      <c r="I45" s="4" t="s">
        <v>5</v>
      </c>
      <c r="J45" s="4">
        <v>288</v>
      </c>
      <c r="K45" s="14">
        <f t="shared" si="13"/>
        <v>16</v>
      </c>
      <c r="L45" s="14">
        <v>56</v>
      </c>
      <c r="M45" s="13">
        <v>50320712</v>
      </c>
      <c r="N45" s="13">
        <f t="shared" si="12"/>
        <v>898584.14285714284</v>
      </c>
      <c r="O45" s="72">
        <f t="shared" si="14"/>
        <v>2587.9223314285714</v>
      </c>
      <c r="P45" s="98">
        <f t="shared" si="15"/>
        <v>517.58446628571426</v>
      </c>
      <c r="Q45" s="98">
        <f t="shared" si="5"/>
        <v>1035.1689325714285</v>
      </c>
      <c r="R45" s="98">
        <f t="shared" si="6"/>
        <v>646.98058285714285</v>
      </c>
      <c r="S45" s="98">
        <f t="shared" si="7"/>
        <v>388.18834971428572</v>
      </c>
    </row>
    <row r="46" spans="1:19">
      <c r="A46" s="56">
        <v>21</v>
      </c>
      <c r="B46" s="5" t="s">
        <v>46</v>
      </c>
      <c r="C46" s="2" t="s">
        <v>151</v>
      </c>
      <c r="D46" s="4">
        <v>18</v>
      </c>
      <c r="E46" s="68">
        <f t="shared" si="8"/>
        <v>3.6</v>
      </c>
      <c r="F46" s="68">
        <f t="shared" si="9"/>
        <v>7.2</v>
      </c>
      <c r="G46" s="68">
        <f t="shared" si="10"/>
        <v>4.5</v>
      </c>
      <c r="H46" s="68">
        <f t="shared" si="11"/>
        <v>2.6999999999999997</v>
      </c>
      <c r="I46" s="4" t="s">
        <v>5</v>
      </c>
      <c r="J46" s="4">
        <v>18</v>
      </c>
      <c r="K46" s="14">
        <f t="shared" si="13"/>
        <v>1</v>
      </c>
      <c r="L46" s="14">
        <v>4</v>
      </c>
      <c r="M46" s="13">
        <v>21932836</v>
      </c>
      <c r="N46" s="13">
        <f t="shared" si="12"/>
        <v>5483209</v>
      </c>
      <c r="O46" s="72">
        <f t="shared" si="14"/>
        <v>986.97762</v>
      </c>
      <c r="P46" s="98">
        <f t="shared" si="15"/>
        <v>197.39552400000002</v>
      </c>
      <c r="Q46" s="98">
        <f t="shared" si="5"/>
        <v>394.79104800000005</v>
      </c>
      <c r="R46" s="98">
        <f t="shared" si="6"/>
        <v>246.744405</v>
      </c>
      <c r="S46" s="98">
        <f t="shared" si="7"/>
        <v>148.04664299999999</v>
      </c>
    </row>
    <row r="47" spans="1:19">
      <c r="A47" s="56">
        <v>22</v>
      </c>
      <c r="B47" s="5" t="s">
        <v>47</v>
      </c>
      <c r="C47" s="2" t="s">
        <v>151</v>
      </c>
      <c r="D47" s="4">
        <v>18</v>
      </c>
      <c r="E47" s="68">
        <f t="shared" si="8"/>
        <v>3.6</v>
      </c>
      <c r="F47" s="68">
        <f t="shared" si="9"/>
        <v>7.2</v>
      </c>
      <c r="G47" s="68">
        <f t="shared" si="10"/>
        <v>4.5</v>
      </c>
      <c r="H47" s="68">
        <f t="shared" si="11"/>
        <v>2.6999999999999997</v>
      </c>
      <c r="I47" s="4" t="s">
        <v>48</v>
      </c>
      <c r="J47" s="4">
        <v>18</v>
      </c>
      <c r="K47" s="14">
        <f t="shared" si="13"/>
        <v>1</v>
      </c>
      <c r="L47" s="14">
        <v>4</v>
      </c>
      <c r="M47" s="13">
        <f>131711973</f>
        <v>131711973</v>
      </c>
      <c r="N47" s="13">
        <f t="shared" si="12"/>
        <v>32927993.25</v>
      </c>
      <c r="O47" s="72">
        <f t="shared" si="14"/>
        <v>5927.0387849999997</v>
      </c>
      <c r="P47" s="98">
        <f t="shared" si="15"/>
        <v>1185.4077569999999</v>
      </c>
      <c r="Q47" s="98">
        <f t="shared" si="5"/>
        <v>2370.8155139999999</v>
      </c>
      <c r="R47" s="98">
        <f t="shared" si="6"/>
        <v>1481.7596962499999</v>
      </c>
      <c r="S47" s="98">
        <f t="shared" si="7"/>
        <v>889.05581774999996</v>
      </c>
    </row>
    <row r="48" spans="1:19">
      <c r="A48" s="56">
        <v>23</v>
      </c>
      <c r="B48" s="5" t="s">
        <v>49</v>
      </c>
      <c r="C48" s="2" t="s">
        <v>151</v>
      </c>
      <c r="D48" s="4">
        <v>378</v>
      </c>
      <c r="E48" s="68">
        <f t="shared" si="8"/>
        <v>75.600000000000009</v>
      </c>
      <c r="F48" s="68">
        <f t="shared" si="9"/>
        <v>151.20000000000002</v>
      </c>
      <c r="G48" s="68">
        <f t="shared" si="10"/>
        <v>94.5</v>
      </c>
      <c r="H48" s="68">
        <f t="shared" si="11"/>
        <v>56.699999999999996</v>
      </c>
      <c r="I48" s="4" t="s">
        <v>7</v>
      </c>
      <c r="J48" s="4">
        <v>378</v>
      </c>
      <c r="K48" s="14">
        <f t="shared" si="13"/>
        <v>21</v>
      </c>
      <c r="L48" s="14">
        <v>60</v>
      </c>
      <c r="M48" s="13">
        <v>15474068</v>
      </c>
      <c r="N48" s="13">
        <f t="shared" si="12"/>
        <v>257901.13333333333</v>
      </c>
      <c r="O48" s="72">
        <f t="shared" si="14"/>
        <v>974.86628400000006</v>
      </c>
      <c r="P48" s="98">
        <f t="shared" si="15"/>
        <v>194.97325680000003</v>
      </c>
      <c r="Q48" s="98">
        <f t="shared" si="5"/>
        <v>389.94651360000006</v>
      </c>
      <c r="R48" s="98">
        <f t="shared" si="6"/>
        <v>243.71657100000002</v>
      </c>
      <c r="S48" s="98">
        <f t="shared" si="7"/>
        <v>146.22994260000002</v>
      </c>
    </row>
    <row r="49" spans="1:22">
      <c r="A49" s="56">
        <v>24</v>
      </c>
      <c r="B49" s="5" t="s">
        <v>50</v>
      </c>
      <c r="C49" s="2" t="s">
        <v>151</v>
      </c>
      <c r="D49" s="4">
        <v>18</v>
      </c>
      <c r="E49" s="68">
        <f t="shared" si="8"/>
        <v>3.6</v>
      </c>
      <c r="F49" s="68">
        <f t="shared" si="9"/>
        <v>7.2</v>
      </c>
      <c r="G49" s="68">
        <f t="shared" si="10"/>
        <v>4.5</v>
      </c>
      <c r="H49" s="68">
        <f t="shared" si="11"/>
        <v>2.6999999999999997</v>
      </c>
      <c r="I49" s="4" t="s">
        <v>5</v>
      </c>
      <c r="J49" s="4">
        <v>18</v>
      </c>
      <c r="K49" s="14">
        <f t="shared" si="13"/>
        <v>1</v>
      </c>
      <c r="L49" s="14">
        <v>4</v>
      </c>
      <c r="M49" s="13">
        <v>35743828</v>
      </c>
      <c r="N49" s="13">
        <f t="shared" si="12"/>
        <v>8935957</v>
      </c>
      <c r="O49" s="72">
        <f t="shared" si="14"/>
        <v>1608.47226</v>
      </c>
      <c r="P49" s="98">
        <f t="shared" si="15"/>
        <v>321.69445200000001</v>
      </c>
      <c r="Q49" s="98">
        <f t="shared" si="5"/>
        <v>643.38890400000003</v>
      </c>
      <c r="R49" s="98">
        <f t="shared" si="6"/>
        <v>402.118065</v>
      </c>
      <c r="S49" s="98">
        <f t="shared" si="7"/>
        <v>241.270839</v>
      </c>
    </row>
    <row r="50" spans="1:22" ht="15" thickBot="1">
      <c r="A50" s="57">
        <v>25</v>
      </c>
      <c r="B50" s="16" t="s">
        <v>51</v>
      </c>
      <c r="C50" s="16"/>
      <c r="D50" s="17">
        <v>36</v>
      </c>
      <c r="E50" s="68">
        <f t="shared" si="8"/>
        <v>7.2</v>
      </c>
      <c r="F50" s="68">
        <f t="shared" si="9"/>
        <v>14.4</v>
      </c>
      <c r="G50" s="68">
        <f t="shared" si="10"/>
        <v>9</v>
      </c>
      <c r="H50" s="68">
        <f t="shared" si="11"/>
        <v>5.3999999999999995</v>
      </c>
      <c r="I50" s="17" t="s">
        <v>5</v>
      </c>
      <c r="J50" s="17">
        <v>36</v>
      </c>
      <c r="K50" s="47">
        <f t="shared" si="13"/>
        <v>2</v>
      </c>
      <c r="L50" s="47">
        <f>1+1</f>
        <v>2</v>
      </c>
      <c r="M50" s="18">
        <f>5005428+804588</f>
        <v>5810016</v>
      </c>
      <c r="N50" s="18">
        <f t="shared" si="12"/>
        <v>2905008</v>
      </c>
      <c r="O50" s="72">
        <f t="shared" si="14"/>
        <v>1045.80288</v>
      </c>
      <c r="P50" s="99">
        <f t="shared" si="15"/>
        <v>209.16057599999999</v>
      </c>
      <c r="Q50" s="99">
        <f t="shared" si="5"/>
        <v>418.32115199999998</v>
      </c>
      <c r="R50" s="99">
        <f t="shared" si="6"/>
        <v>261.45071999999999</v>
      </c>
      <c r="S50" s="99">
        <f t="shared" si="7"/>
        <v>156.87043199999999</v>
      </c>
    </row>
    <row r="51" spans="1:22" ht="18.75" thickBot="1">
      <c r="A51" s="22" t="s">
        <v>52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1:22">
      <c r="A52" s="58">
        <v>1</v>
      </c>
      <c r="B52" s="34" t="s">
        <v>4</v>
      </c>
      <c r="C52" s="2" t="s">
        <v>151</v>
      </c>
      <c r="D52" s="35">
        <v>42</v>
      </c>
      <c r="E52" s="68">
        <f t="shared" si="8"/>
        <v>8.4</v>
      </c>
      <c r="F52" s="68">
        <f t="shared" si="9"/>
        <v>16.8</v>
      </c>
      <c r="G52" s="68">
        <f t="shared" si="10"/>
        <v>10.5</v>
      </c>
      <c r="H52" s="68">
        <f t="shared" ref="H52:H67" si="16">0.15*D52</f>
        <v>6.3</v>
      </c>
      <c r="I52" s="35" t="s">
        <v>5</v>
      </c>
      <c r="J52" s="35">
        <v>42</v>
      </c>
      <c r="K52" s="10"/>
      <c r="L52" s="10"/>
      <c r="N52" s="37">
        <v>1103569</v>
      </c>
      <c r="O52" s="73">
        <v>463.49898000000002</v>
      </c>
      <c r="P52" s="97">
        <f t="shared" si="15"/>
        <v>92.699796000000006</v>
      </c>
      <c r="Q52" s="97">
        <f t="shared" si="5"/>
        <v>185.39959200000001</v>
      </c>
      <c r="R52" s="97">
        <f t="shared" si="6"/>
        <v>115.874745</v>
      </c>
      <c r="S52" s="97">
        <f t="shared" si="7"/>
        <v>69.524846999999994</v>
      </c>
    </row>
    <row r="53" spans="1:22">
      <c r="A53" s="4">
        <v>2</v>
      </c>
      <c r="B53" s="2" t="s">
        <v>6</v>
      </c>
      <c r="C53" s="2" t="s">
        <v>151</v>
      </c>
      <c r="D53" s="3">
        <v>180</v>
      </c>
      <c r="E53" s="68">
        <f t="shared" si="8"/>
        <v>36</v>
      </c>
      <c r="F53" s="68">
        <f t="shared" si="9"/>
        <v>72</v>
      </c>
      <c r="G53" s="68">
        <f t="shared" si="10"/>
        <v>45</v>
      </c>
      <c r="H53" s="68">
        <f t="shared" si="16"/>
        <v>27</v>
      </c>
      <c r="I53" s="3" t="s">
        <v>5</v>
      </c>
      <c r="J53" s="3">
        <v>180</v>
      </c>
      <c r="K53" s="10"/>
      <c r="L53" s="10"/>
      <c r="N53" s="13">
        <v>70916</v>
      </c>
      <c r="O53" s="65">
        <v>127.64879999999999</v>
      </c>
      <c r="P53" s="98">
        <f t="shared" si="15"/>
        <v>25.52976</v>
      </c>
      <c r="Q53" s="98">
        <f t="shared" si="5"/>
        <v>51.059519999999999</v>
      </c>
      <c r="R53" s="98">
        <f t="shared" si="6"/>
        <v>31.912199999999999</v>
      </c>
      <c r="S53" s="98">
        <f t="shared" si="7"/>
        <v>19.147319999999997</v>
      </c>
      <c r="V53" s="90">
        <v>100000</v>
      </c>
    </row>
    <row r="54" spans="1:22">
      <c r="A54" s="4">
        <v>3</v>
      </c>
      <c r="B54" s="5" t="s">
        <v>53</v>
      </c>
      <c r="C54" s="2" t="s">
        <v>151</v>
      </c>
      <c r="D54" s="76">
        <v>2</v>
      </c>
      <c r="E54" s="77">
        <f t="shared" si="8"/>
        <v>0.4</v>
      </c>
      <c r="F54" s="77">
        <v>2</v>
      </c>
      <c r="G54" s="77">
        <v>0</v>
      </c>
      <c r="H54" s="77">
        <f t="shared" si="16"/>
        <v>0.3</v>
      </c>
      <c r="I54" s="56" t="s">
        <v>5</v>
      </c>
      <c r="J54" s="76">
        <v>2</v>
      </c>
      <c r="K54" s="78"/>
      <c r="L54" s="78"/>
      <c r="M54" s="79"/>
      <c r="N54" s="80">
        <v>7181741</v>
      </c>
      <c r="O54" s="81">
        <v>143.63481999999999</v>
      </c>
      <c r="P54" s="100">
        <v>0</v>
      </c>
      <c r="Q54" s="100">
        <f>(N54*F54)/100000</f>
        <v>143.63481999999999</v>
      </c>
      <c r="R54" s="100">
        <v>0</v>
      </c>
      <c r="S54" s="100">
        <v>0</v>
      </c>
    </row>
    <row r="55" spans="1:22">
      <c r="A55" s="4">
        <v>4</v>
      </c>
      <c r="B55" s="5" t="s">
        <v>9</v>
      </c>
      <c r="C55" s="2" t="s">
        <v>151</v>
      </c>
      <c r="D55" s="3">
        <f>86.46*1000</f>
        <v>86460</v>
      </c>
      <c r="E55" s="68">
        <f t="shared" si="8"/>
        <v>17292</v>
      </c>
      <c r="F55" s="68">
        <f t="shared" si="9"/>
        <v>34584</v>
      </c>
      <c r="G55" s="68">
        <f t="shared" si="10"/>
        <v>21615</v>
      </c>
      <c r="H55" s="68">
        <f t="shared" si="16"/>
        <v>12969</v>
      </c>
      <c r="I55" s="4" t="s">
        <v>10</v>
      </c>
      <c r="J55" s="3">
        <f>86.46*1000</f>
        <v>86460</v>
      </c>
      <c r="K55" s="10"/>
      <c r="L55" s="10"/>
      <c r="N55" s="13">
        <v>444</v>
      </c>
      <c r="O55" s="65">
        <v>383.88240000000002</v>
      </c>
      <c r="P55" s="98">
        <f t="shared" si="15"/>
        <v>76.776480000000006</v>
      </c>
      <c r="Q55" s="98">
        <f t="shared" si="5"/>
        <v>153.55296000000001</v>
      </c>
      <c r="R55" s="98">
        <f t="shared" si="6"/>
        <v>95.970600000000005</v>
      </c>
      <c r="S55" s="98">
        <f t="shared" si="7"/>
        <v>57.582360000000001</v>
      </c>
    </row>
    <row r="56" spans="1:22">
      <c r="A56" s="4">
        <v>5</v>
      </c>
      <c r="B56" s="5" t="s">
        <v>11</v>
      </c>
      <c r="C56" s="2" t="s">
        <v>151</v>
      </c>
      <c r="D56" s="3">
        <f>15.72*1000</f>
        <v>15720</v>
      </c>
      <c r="E56" s="68">
        <f t="shared" si="8"/>
        <v>3144</v>
      </c>
      <c r="F56" s="68">
        <f t="shared" si="9"/>
        <v>6288</v>
      </c>
      <c r="G56" s="68">
        <f t="shared" si="10"/>
        <v>3930</v>
      </c>
      <c r="H56" s="68">
        <f t="shared" si="16"/>
        <v>2358</v>
      </c>
      <c r="I56" s="4" t="s">
        <v>10</v>
      </c>
      <c r="J56" s="3">
        <f>15.72*1000</f>
        <v>15720</v>
      </c>
      <c r="K56" s="10"/>
      <c r="L56" s="10"/>
      <c r="N56" s="13">
        <v>492</v>
      </c>
      <c r="O56" s="65">
        <v>77.342399999999998</v>
      </c>
      <c r="P56" s="98">
        <f t="shared" si="15"/>
        <v>15.46848</v>
      </c>
      <c r="Q56" s="98">
        <f t="shared" si="5"/>
        <v>30.936959999999999</v>
      </c>
      <c r="R56" s="98">
        <f t="shared" si="6"/>
        <v>19.335599999999999</v>
      </c>
      <c r="S56" s="98">
        <f t="shared" si="7"/>
        <v>11.60136</v>
      </c>
    </row>
    <row r="57" spans="1:22">
      <c r="A57" s="4">
        <v>6</v>
      </c>
      <c r="B57" s="5" t="s">
        <v>54</v>
      </c>
      <c r="C57" s="2" t="s">
        <v>151</v>
      </c>
      <c r="D57" s="3">
        <v>3154</v>
      </c>
      <c r="E57" s="68">
        <f t="shared" si="8"/>
        <v>630.80000000000007</v>
      </c>
      <c r="F57" s="68">
        <f t="shared" si="9"/>
        <v>1261.6000000000001</v>
      </c>
      <c r="G57" s="68">
        <f t="shared" si="10"/>
        <v>788.5</v>
      </c>
      <c r="H57" s="68">
        <f t="shared" si="16"/>
        <v>473.09999999999997</v>
      </c>
      <c r="I57" s="4" t="s">
        <v>5</v>
      </c>
      <c r="J57" s="3">
        <v>3154</v>
      </c>
      <c r="K57" s="10"/>
      <c r="L57" s="10"/>
      <c r="N57" s="13">
        <v>6626</v>
      </c>
      <c r="O57" s="65">
        <v>208.98403999999999</v>
      </c>
      <c r="P57" s="98">
        <f t="shared" si="15"/>
        <v>41.796807999999999</v>
      </c>
      <c r="Q57" s="98">
        <f t="shared" si="5"/>
        <v>83.593615999999997</v>
      </c>
      <c r="R57" s="98">
        <f t="shared" si="6"/>
        <v>52.246009999999998</v>
      </c>
      <c r="S57" s="98">
        <f t="shared" si="7"/>
        <v>31.347605999999999</v>
      </c>
    </row>
    <row r="58" spans="1:22">
      <c r="A58" s="4">
        <v>7</v>
      </c>
      <c r="B58" s="5" t="s">
        <v>55</v>
      </c>
      <c r="C58" s="2" t="s">
        <v>151</v>
      </c>
      <c r="D58" s="3">
        <v>60</v>
      </c>
      <c r="E58" s="68">
        <f t="shared" si="8"/>
        <v>12</v>
      </c>
      <c r="F58" s="68">
        <f t="shared" si="9"/>
        <v>24</v>
      </c>
      <c r="G58" s="68">
        <f t="shared" si="10"/>
        <v>15</v>
      </c>
      <c r="H58" s="68">
        <f t="shared" si="16"/>
        <v>9</v>
      </c>
      <c r="I58" s="4" t="s">
        <v>10</v>
      </c>
      <c r="J58" s="3">
        <v>60</v>
      </c>
      <c r="K58" s="10"/>
      <c r="L58" s="10"/>
      <c r="N58" s="13">
        <v>26359</v>
      </c>
      <c r="O58" s="65">
        <v>15.8154</v>
      </c>
      <c r="P58" s="98">
        <f t="shared" si="15"/>
        <v>3.1630800000000003</v>
      </c>
      <c r="Q58" s="98">
        <f t="shared" si="5"/>
        <v>6.3261600000000007</v>
      </c>
      <c r="R58" s="98">
        <f t="shared" si="6"/>
        <v>3.9538500000000001</v>
      </c>
      <c r="S58" s="98">
        <f t="shared" si="7"/>
        <v>2.3723100000000001</v>
      </c>
    </row>
    <row r="59" spans="1:22">
      <c r="A59" s="4">
        <v>8</v>
      </c>
      <c r="B59" s="5" t="s">
        <v>56</v>
      </c>
      <c r="C59" s="2" t="s">
        <v>151</v>
      </c>
      <c r="D59" s="3">
        <v>14</v>
      </c>
      <c r="E59" s="68">
        <f t="shared" si="8"/>
        <v>2.8000000000000003</v>
      </c>
      <c r="F59" s="68">
        <f t="shared" si="9"/>
        <v>5.6000000000000005</v>
      </c>
      <c r="G59" s="68">
        <f t="shared" si="10"/>
        <v>3.5</v>
      </c>
      <c r="H59" s="68">
        <f t="shared" si="16"/>
        <v>2.1</v>
      </c>
      <c r="I59" s="4" t="s">
        <v>5</v>
      </c>
      <c r="J59" s="3">
        <v>14</v>
      </c>
      <c r="K59" s="10"/>
      <c r="L59" s="10"/>
      <c r="N59" s="13">
        <v>6482154</v>
      </c>
      <c r="O59" s="65">
        <v>907.50156000000004</v>
      </c>
      <c r="P59" s="98">
        <f t="shared" si="15"/>
        <v>181.50031200000001</v>
      </c>
      <c r="Q59" s="98">
        <f t="shared" si="5"/>
        <v>363.00062400000002</v>
      </c>
      <c r="R59" s="98">
        <f t="shared" si="6"/>
        <v>226.87539000000001</v>
      </c>
      <c r="S59" s="98">
        <f t="shared" si="7"/>
        <v>136.12523400000001</v>
      </c>
    </row>
    <row r="60" spans="1:22">
      <c r="A60" s="4">
        <v>9</v>
      </c>
      <c r="B60" s="5" t="s">
        <v>57</v>
      </c>
      <c r="C60" s="2" t="s">
        <v>151</v>
      </c>
      <c r="D60" s="76">
        <v>2</v>
      </c>
      <c r="E60" s="77">
        <f t="shared" si="8"/>
        <v>0.4</v>
      </c>
      <c r="F60" s="77">
        <v>2</v>
      </c>
      <c r="G60" s="77">
        <v>0</v>
      </c>
      <c r="H60" s="77">
        <f t="shared" si="16"/>
        <v>0.3</v>
      </c>
      <c r="I60" s="56" t="s">
        <v>48</v>
      </c>
      <c r="J60" s="76">
        <v>2</v>
      </c>
      <c r="K60" s="78"/>
      <c r="L60" s="78"/>
      <c r="M60" s="79"/>
      <c r="N60" s="80">
        <v>5555037.0099999998</v>
      </c>
      <c r="O60" s="81">
        <v>111.10074019999999</v>
      </c>
      <c r="P60" s="100">
        <v>0</v>
      </c>
      <c r="Q60" s="100">
        <f>(N60*F60)/100000</f>
        <v>111.10074019999999</v>
      </c>
      <c r="R60" s="100">
        <v>0</v>
      </c>
      <c r="S60" s="100">
        <v>0</v>
      </c>
    </row>
    <row r="61" spans="1:22">
      <c r="A61" s="4">
        <v>10</v>
      </c>
      <c r="B61" s="5" t="s">
        <v>14</v>
      </c>
      <c r="C61" s="2" t="s">
        <v>151</v>
      </c>
      <c r="D61" s="4">
        <v>26</v>
      </c>
      <c r="E61" s="68">
        <f t="shared" si="8"/>
        <v>5.2</v>
      </c>
      <c r="F61" s="68">
        <f t="shared" si="9"/>
        <v>10.4</v>
      </c>
      <c r="G61" s="68">
        <f t="shared" si="10"/>
        <v>6.5</v>
      </c>
      <c r="H61" s="68">
        <f t="shared" si="16"/>
        <v>3.9</v>
      </c>
      <c r="I61" s="4" t="s">
        <v>5</v>
      </c>
      <c r="J61" s="4">
        <v>26</v>
      </c>
      <c r="K61" s="11"/>
      <c r="L61" s="11"/>
      <c r="N61" s="13">
        <v>847078</v>
      </c>
      <c r="O61" s="65">
        <v>220.24028000000001</v>
      </c>
      <c r="P61" s="98">
        <f t="shared" si="15"/>
        <v>44.048056000000003</v>
      </c>
      <c r="Q61" s="98">
        <f t="shared" si="5"/>
        <v>88.096112000000005</v>
      </c>
      <c r="R61" s="98">
        <f t="shared" si="6"/>
        <v>55.060070000000003</v>
      </c>
      <c r="S61" s="98">
        <f t="shared" si="7"/>
        <v>33.036042000000002</v>
      </c>
    </row>
    <row r="62" spans="1:22">
      <c r="A62" s="4">
        <v>11</v>
      </c>
      <c r="B62" s="2" t="s">
        <v>58</v>
      </c>
      <c r="C62" s="2" t="s">
        <v>151</v>
      </c>
      <c r="D62" s="4">
        <v>146</v>
      </c>
      <c r="E62" s="68">
        <f t="shared" si="8"/>
        <v>29.200000000000003</v>
      </c>
      <c r="F62" s="68">
        <f t="shared" si="9"/>
        <v>58.400000000000006</v>
      </c>
      <c r="G62" s="68">
        <f t="shared" si="10"/>
        <v>36.5</v>
      </c>
      <c r="H62" s="68">
        <f t="shared" si="16"/>
        <v>21.9</v>
      </c>
      <c r="I62" s="3" t="s">
        <v>5</v>
      </c>
      <c r="J62" s="4">
        <v>146</v>
      </c>
      <c r="K62" s="11"/>
      <c r="L62" s="11"/>
      <c r="N62" s="13">
        <v>79181</v>
      </c>
      <c r="O62" s="65">
        <v>115.60426</v>
      </c>
      <c r="P62" s="98">
        <f t="shared" si="15"/>
        <v>23.120851999999999</v>
      </c>
      <c r="Q62" s="98">
        <f t="shared" si="5"/>
        <v>46.241703999999999</v>
      </c>
      <c r="R62" s="98">
        <f t="shared" si="6"/>
        <v>28.901064999999999</v>
      </c>
      <c r="S62" s="98">
        <f t="shared" si="7"/>
        <v>17.340638999999999</v>
      </c>
    </row>
    <row r="63" spans="1:22">
      <c r="A63" s="4">
        <v>12</v>
      </c>
      <c r="B63" s="5" t="s">
        <v>16</v>
      </c>
      <c r="C63" s="2" t="s">
        <v>151</v>
      </c>
      <c r="D63" s="4">
        <v>7520</v>
      </c>
      <c r="E63" s="68">
        <f t="shared" si="8"/>
        <v>1504</v>
      </c>
      <c r="F63" s="68">
        <f t="shared" si="9"/>
        <v>3008</v>
      </c>
      <c r="G63" s="68">
        <f t="shared" si="10"/>
        <v>1880</v>
      </c>
      <c r="H63" s="68">
        <f t="shared" si="16"/>
        <v>1128</v>
      </c>
      <c r="I63" s="4" t="s">
        <v>10</v>
      </c>
      <c r="J63" s="4">
        <v>7520</v>
      </c>
      <c r="K63" s="11"/>
      <c r="L63" s="11"/>
      <c r="N63" s="13">
        <v>1186</v>
      </c>
      <c r="O63" s="65">
        <v>89.187200000000004</v>
      </c>
      <c r="P63" s="98">
        <f t="shared" si="15"/>
        <v>17.837440000000001</v>
      </c>
      <c r="Q63" s="98">
        <f t="shared" si="5"/>
        <v>35.674880000000002</v>
      </c>
      <c r="R63" s="98">
        <f t="shared" si="6"/>
        <v>22.296800000000001</v>
      </c>
      <c r="S63" s="98">
        <f t="shared" si="7"/>
        <v>13.378080000000001</v>
      </c>
    </row>
    <row r="64" spans="1:22">
      <c r="A64" s="4">
        <v>13</v>
      </c>
      <c r="B64" s="5" t="s">
        <v>18</v>
      </c>
      <c r="C64" s="2" t="s">
        <v>151</v>
      </c>
      <c r="D64" s="56">
        <v>2</v>
      </c>
      <c r="E64" s="77">
        <f t="shared" si="8"/>
        <v>0.4</v>
      </c>
      <c r="F64" s="77">
        <f t="shared" si="9"/>
        <v>0.8</v>
      </c>
      <c r="G64" s="77">
        <f t="shared" si="10"/>
        <v>0.5</v>
      </c>
      <c r="H64" s="77">
        <f t="shared" si="16"/>
        <v>0.3</v>
      </c>
      <c r="I64" s="56" t="s">
        <v>48</v>
      </c>
      <c r="J64" s="56">
        <v>2</v>
      </c>
      <c r="K64" s="82"/>
      <c r="L64" s="82"/>
      <c r="M64" s="79"/>
      <c r="N64" s="80">
        <v>5112536.07</v>
      </c>
      <c r="O64" s="81">
        <v>102.2507214</v>
      </c>
      <c r="P64" s="100">
        <f t="shared" si="15"/>
        <v>20.450144280000004</v>
      </c>
      <c r="Q64" s="100">
        <f t="shared" si="5"/>
        <v>40.900288560000007</v>
      </c>
      <c r="R64" s="100">
        <f t="shared" si="6"/>
        <v>25.562680350000001</v>
      </c>
      <c r="S64" s="100">
        <f t="shared" si="7"/>
        <v>15.337608209999999</v>
      </c>
    </row>
    <row r="65" spans="1:19">
      <c r="A65" s="4">
        <v>14</v>
      </c>
      <c r="B65" s="5" t="s">
        <v>19</v>
      </c>
      <c r="C65" s="2" t="s">
        <v>151</v>
      </c>
      <c r="D65" s="4">
        <v>25</v>
      </c>
      <c r="E65" s="68">
        <f t="shared" si="8"/>
        <v>5</v>
      </c>
      <c r="F65" s="68">
        <f t="shared" si="9"/>
        <v>10</v>
      </c>
      <c r="G65" s="68">
        <f t="shared" si="10"/>
        <v>6.25</v>
      </c>
      <c r="H65" s="68">
        <f t="shared" si="16"/>
        <v>3.75</v>
      </c>
      <c r="I65" s="4" t="s">
        <v>20</v>
      </c>
      <c r="J65" s="4">
        <v>25</v>
      </c>
      <c r="K65" s="11"/>
      <c r="L65" s="11"/>
      <c r="N65" s="13">
        <v>200408</v>
      </c>
      <c r="O65" s="65">
        <v>60.122399999999999</v>
      </c>
      <c r="P65" s="98">
        <f t="shared" si="15"/>
        <v>12.024480000000001</v>
      </c>
      <c r="Q65" s="98">
        <f t="shared" si="5"/>
        <v>24.048960000000001</v>
      </c>
      <c r="R65" s="98">
        <f t="shared" si="6"/>
        <v>15.0306</v>
      </c>
      <c r="S65" s="98">
        <f t="shared" si="7"/>
        <v>9.0183599999999995</v>
      </c>
    </row>
    <row r="66" spans="1:19">
      <c r="A66" s="4">
        <v>15</v>
      </c>
      <c r="B66" s="1" t="s">
        <v>21</v>
      </c>
      <c r="C66" s="2" t="s">
        <v>151</v>
      </c>
      <c r="D66" s="4">
        <f>8.4*1000</f>
        <v>8400</v>
      </c>
      <c r="E66" s="68">
        <f t="shared" si="8"/>
        <v>1680</v>
      </c>
      <c r="F66" s="68">
        <f t="shared" si="9"/>
        <v>3360</v>
      </c>
      <c r="G66" s="68">
        <f t="shared" si="10"/>
        <v>2100</v>
      </c>
      <c r="H66" s="68">
        <f t="shared" si="16"/>
        <v>1260</v>
      </c>
      <c r="I66" s="4" t="s">
        <v>10</v>
      </c>
      <c r="J66" s="4">
        <f>8.4*1000</f>
        <v>8400</v>
      </c>
      <c r="K66" s="11"/>
      <c r="L66" s="11"/>
      <c r="N66" s="13">
        <v>2153</v>
      </c>
      <c r="O66" s="65">
        <v>180.852</v>
      </c>
      <c r="P66" s="98">
        <f t="shared" si="15"/>
        <v>36.170400000000001</v>
      </c>
      <c r="Q66" s="98">
        <f t="shared" si="5"/>
        <v>72.340800000000002</v>
      </c>
      <c r="R66" s="98">
        <f t="shared" si="6"/>
        <v>45.213000000000001</v>
      </c>
      <c r="S66" s="98">
        <f t="shared" si="7"/>
        <v>27.127800000000001</v>
      </c>
    </row>
    <row r="67" spans="1:19" ht="15" thickBot="1">
      <c r="A67" s="17">
        <v>16</v>
      </c>
      <c r="B67" s="40" t="s">
        <v>59</v>
      </c>
      <c r="C67" s="2" t="s">
        <v>151</v>
      </c>
      <c r="D67" s="17">
        <v>2</v>
      </c>
      <c r="E67" s="68">
        <f t="shared" si="8"/>
        <v>0.4</v>
      </c>
      <c r="F67" s="68">
        <f t="shared" si="9"/>
        <v>0.8</v>
      </c>
      <c r="G67" s="68">
        <f t="shared" si="10"/>
        <v>0.5</v>
      </c>
      <c r="H67" s="68">
        <f t="shared" si="16"/>
        <v>0.3</v>
      </c>
      <c r="I67" s="48" t="s">
        <v>48</v>
      </c>
      <c r="J67" s="17">
        <v>2</v>
      </c>
      <c r="K67" s="11"/>
      <c r="L67" s="11"/>
      <c r="N67" s="18">
        <v>657045.88</v>
      </c>
      <c r="O67" s="66">
        <v>13.1409176</v>
      </c>
      <c r="P67" s="99">
        <f t="shared" si="15"/>
        <v>2.6281835200000003</v>
      </c>
      <c r="Q67" s="99">
        <f t="shared" si="5"/>
        <v>5.2563670400000007</v>
      </c>
      <c r="R67" s="99">
        <f t="shared" si="6"/>
        <v>3.2852294</v>
      </c>
      <c r="S67" s="99">
        <f t="shared" si="7"/>
        <v>1.9711376399999998</v>
      </c>
    </row>
    <row r="68" spans="1:19" ht="18.75" thickBot="1">
      <c r="A68" s="22" t="s">
        <v>94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</row>
    <row r="69" spans="1:19">
      <c r="A69" s="35">
        <v>1</v>
      </c>
      <c r="B69" s="49" t="s">
        <v>95</v>
      </c>
      <c r="C69" s="2" t="s">
        <v>151</v>
      </c>
      <c r="D69" s="35">
        <v>192</v>
      </c>
      <c r="E69" s="68">
        <f t="shared" si="8"/>
        <v>38.400000000000006</v>
      </c>
      <c r="F69" s="68">
        <f t="shared" si="9"/>
        <v>76.800000000000011</v>
      </c>
      <c r="G69" s="68">
        <f t="shared" si="10"/>
        <v>48</v>
      </c>
      <c r="H69" s="68">
        <f t="shared" ref="H69:H70" si="17">0.15*D69</f>
        <v>28.799999999999997</v>
      </c>
      <c r="I69" s="35" t="s">
        <v>7</v>
      </c>
      <c r="J69" s="35">
        <v>192</v>
      </c>
      <c r="K69" s="36"/>
      <c r="L69" s="36"/>
      <c r="M69" s="37"/>
      <c r="N69" s="37">
        <v>4600000</v>
      </c>
      <c r="O69" s="72">
        <f>(N69*J69)/100000</f>
        <v>8832</v>
      </c>
      <c r="P69" s="97">
        <f t="shared" si="15"/>
        <v>1766.4</v>
      </c>
      <c r="Q69" s="97">
        <f t="shared" si="5"/>
        <v>3532.8</v>
      </c>
      <c r="R69" s="97">
        <f t="shared" si="6"/>
        <v>2208</v>
      </c>
      <c r="S69" s="97">
        <f t="shared" si="7"/>
        <v>1324.8</v>
      </c>
    </row>
    <row r="70" spans="1:19" ht="15" thickBot="1">
      <c r="A70" s="39">
        <v>2</v>
      </c>
      <c r="B70" s="50" t="s">
        <v>96</v>
      </c>
      <c r="C70" s="2" t="s">
        <v>151</v>
      </c>
      <c r="D70" s="39">
        <v>190</v>
      </c>
      <c r="E70" s="68">
        <f t="shared" si="8"/>
        <v>38</v>
      </c>
      <c r="F70" s="68">
        <f t="shared" si="9"/>
        <v>76</v>
      </c>
      <c r="G70" s="68">
        <f t="shared" si="10"/>
        <v>47.5</v>
      </c>
      <c r="H70" s="68">
        <f t="shared" si="17"/>
        <v>28.5</v>
      </c>
      <c r="I70" s="39" t="s">
        <v>7</v>
      </c>
      <c r="J70" s="39">
        <v>190</v>
      </c>
      <c r="K70" s="47"/>
      <c r="L70" s="47"/>
      <c r="M70" s="18"/>
      <c r="N70" s="18">
        <v>6600000</v>
      </c>
      <c r="O70" s="67">
        <f>(N70*J70)/100000</f>
        <v>12540</v>
      </c>
      <c r="P70" s="99">
        <f t="shared" si="15"/>
        <v>2508</v>
      </c>
      <c r="Q70" s="99">
        <f t="shared" si="5"/>
        <v>5016</v>
      </c>
      <c r="R70" s="99">
        <f t="shared" si="6"/>
        <v>3135</v>
      </c>
      <c r="S70" s="99">
        <f t="shared" si="7"/>
        <v>1881</v>
      </c>
    </row>
    <row r="71" spans="1:19" ht="18.75" thickBot="1">
      <c r="A71" s="22" t="s">
        <v>60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</row>
    <row r="72" spans="1:19" ht="30.75">
      <c r="A72" s="35">
        <v>1</v>
      </c>
      <c r="B72" s="49" t="s">
        <v>61</v>
      </c>
      <c r="C72" s="2" t="s">
        <v>151</v>
      </c>
      <c r="D72" s="35">
        <v>54</v>
      </c>
      <c r="E72" s="68">
        <f t="shared" si="8"/>
        <v>10.8</v>
      </c>
      <c r="F72" s="68">
        <f t="shared" si="9"/>
        <v>21.6</v>
      </c>
      <c r="G72" s="68">
        <f t="shared" si="10"/>
        <v>13.5</v>
      </c>
      <c r="H72" s="68">
        <f t="shared" ref="H72:H100" si="18">0.15*D72</f>
        <v>8.1</v>
      </c>
      <c r="I72" s="35" t="s">
        <v>62</v>
      </c>
      <c r="J72" s="35">
        <v>54</v>
      </c>
      <c r="K72" s="10"/>
      <c r="L72" s="10"/>
      <c r="N72" s="51">
        <f>(192163.53*72+265372.85)/3</f>
        <v>4700382.3366666669</v>
      </c>
      <c r="O72" s="74">
        <v>2538.2064617999999</v>
      </c>
      <c r="P72" s="97">
        <f t="shared" si="15"/>
        <v>507.64129236000002</v>
      </c>
      <c r="Q72" s="97">
        <f t="shared" ref="Q72:Q99" si="19">0.4*O72</f>
        <v>1015.28258472</v>
      </c>
      <c r="R72" s="97">
        <f t="shared" si="6"/>
        <v>634.55161544999999</v>
      </c>
      <c r="S72" s="97">
        <f t="shared" si="7"/>
        <v>380.73096927</v>
      </c>
    </row>
    <row r="73" spans="1:19" ht="30.75">
      <c r="A73" s="3">
        <v>2</v>
      </c>
      <c r="B73" s="7" t="s">
        <v>63</v>
      </c>
      <c r="C73" s="2" t="s">
        <v>151</v>
      </c>
      <c r="D73" s="3">
        <v>150</v>
      </c>
      <c r="E73" s="68">
        <f t="shared" si="8"/>
        <v>30</v>
      </c>
      <c r="F73" s="68">
        <f t="shared" si="9"/>
        <v>60</v>
      </c>
      <c r="G73" s="68">
        <f t="shared" si="10"/>
        <v>37.5</v>
      </c>
      <c r="H73" s="68">
        <f t="shared" si="18"/>
        <v>22.5</v>
      </c>
      <c r="I73" s="3" t="s">
        <v>62</v>
      </c>
      <c r="J73" s="3">
        <v>150</v>
      </c>
      <c r="K73" s="10"/>
      <c r="L73" s="10"/>
      <c r="N73" s="19">
        <f>(137534.43*72+198580.27)/3</f>
        <v>3367019.7433333327</v>
      </c>
      <c r="O73" s="75">
        <v>5050.5296149999986</v>
      </c>
      <c r="P73" s="98">
        <f t="shared" si="15"/>
        <v>1010.1059229999997</v>
      </c>
      <c r="Q73" s="98">
        <f t="shared" si="19"/>
        <v>2020.2118459999995</v>
      </c>
      <c r="R73" s="98">
        <f t="shared" si="6"/>
        <v>1262.6324037499996</v>
      </c>
      <c r="S73" s="98">
        <f t="shared" si="7"/>
        <v>757.57944224999972</v>
      </c>
    </row>
    <row r="74" spans="1:19">
      <c r="A74" s="3">
        <v>3</v>
      </c>
      <c r="B74" s="7" t="s">
        <v>64</v>
      </c>
      <c r="C74" s="2" t="s">
        <v>151</v>
      </c>
      <c r="D74" s="3">
        <v>14</v>
      </c>
      <c r="E74" s="68">
        <f t="shared" si="8"/>
        <v>2.8000000000000003</v>
      </c>
      <c r="F74" s="68">
        <f t="shared" si="9"/>
        <v>5.6000000000000005</v>
      </c>
      <c r="G74" s="68">
        <f t="shared" si="10"/>
        <v>3.5</v>
      </c>
      <c r="H74" s="68">
        <f t="shared" si="18"/>
        <v>2.1</v>
      </c>
      <c r="I74" s="3" t="s">
        <v>65</v>
      </c>
      <c r="J74" s="3">
        <v>14</v>
      </c>
      <c r="K74" s="10"/>
      <c r="L74" s="10"/>
      <c r="N74" s="19">
        <v>11613557</v>
      </c>
      <c r="O74" s="75">
        <v>1625.89798</v>
      </c>
      <c r="P74" s="98">
        <f t="shared" si="15"/>
        <v>325.179596</v>
      </c>
      <c r="Q74" s="98">
        <f t="shared" si="19"/>
        <v>650.35919200000001</v>
      </c>
      <c r="R74" s="98">
        <f t="shared" ref="R74:R100" si="20">0.25*O74</f>
        <v>406.47449499999999</v>
      </c>
      <c r="S74" s="98">
        <f t="shared" ref="S74:S100" si="21">0.15*O74</f>
        <v>243.88469699999999</v>
      </c>
    </row>
    <row r="75" spans="1:19">
      <c r="A75" s="3">
        <v>4</v>
      </c>
      <c r="B75" s="7" t="s">
        <v>66</v>
      </c>
      <c r="C75" s="2" t="s">
        <v>151</v>
      </c>
      <c r="D75" s="3">
        <v>28</v>
      </c>
      <c r="E75" s="68">
        <f t="shared" si="8"/>
        <v>5.6000000000000005</v>
      </c>
      <c r="F75" s="68">
        <f t="shared" si="9"/>
        <v>11.200000000000001</v>
      </c>
      <c r="G75" s="68">
        <f t="shared" si="10"/>
        <v>7</v>
      </c>
      <c r="H75" s="68">
        <f t="shared" si="18"/>
        <v>4.2</v>
      </c>
      <c r="I75" s="3" t="s">
        <v>65</v>
      </c>
      <c r="J75" s="3">
        <v>28</v>
      </c>
      <c r="K75" s="10"/>
      <c r="L75" s="10"/>
      <c r="N75" s="19">
        <f>160318.27*72+1687.89*79+2072539.02</f>
        <v>13748797.77</v>
      </c>
      <c r="O75" s="75">
        <v>3849.6633756000001</v>
      </c>
      <c r="P75" s="98">
        <f t="shared" si="15"/>
        <v>769.93267512000011</v>
      </c>
      <c r="Q75" s="98">
        <f t="shared" si="19"/>
        <v>1539.8653502400002</v>
      </c>
      <c r="R75" s="98">
        <f t="shared" si="20"/>
        <v>962.41584390000003</v>
      </c>
      <c r="S75" s="98">
        <f t="shared" si="21"/>
        <v>577.44950633999997</v>
      </c>
    </row>
    <row r="76" spans="1:19">
      <c r="A76" s="3">
        <v>5</v>
      </c>
      <c r="B76" s="7" t="s">
        <v>67</v>
      </c>
      <c r="C76" s="2" t="s">
        <v>151</v>
      </c>
      <c r="D76" s="3">
        <v>4</v>
      </c>
      <c r="E76" s="68">
        <f t="shared" si="8"/>
        <v>0.8</v>
      </c>
      <c r="F76" s="68">
        <f t="shared" si="9"/>
        <v>1.6</v>
      </c>
      <c r="G76" s="68">
        <f t="shared" si="10"/>
        <v>1</v>
      </c>
      <c r="H76" s="68">
        <f t="shared" si="18"/>
        <v>0.6</v>
      </c>
      <c r="I76" s="3" t="s">
        <v>65</v>
      </c>
      <c r="J76" s="3">
        <v>4</v>
      </c>
      <c r="K76" s="10"/>
      <c r="L76" s="10"/>
      <c r="N76" s="19">
        <v>58138436</v>
      </c>
      <c r="O76" s="75">
        <v>2325.5374400000001</v>
      </c>
      <c r="P76" s="98">
        <f t="shared" si="15"/>
        <v>465.10748800000005</v>
      </c>
      <c r="Q76" s="98">
        <f t="shared" si="19"/>
        <v>930.21497600000009</v>
      </c>
      <c r="R76" s="98">
        <f t="shared" si="20"/>
        <v>581.38436000000002</v>
      </c>
      <c r="S76" s="98">
        <f t="shared" si="21"/>
        <v>348.83061600000002</v>
      </c>
    </row>
    <row r="77" spans="1:19">
      <c r="A77" s="3">
        <v>6</v>
      </c>
      <c r="B77" s="7" t="s">
        <v>68</v>
      </c>
      <c r="C77" s="2" t="s">
        <v>151</v>
      </c>
      <c r="D77" s="3">
        <v>8</v>
      </c>
      <c r="E77" s="68">
        <f t="shared" si="8"/>
        <v>1.6</v>
      </c>
      <c r="F77" s="68">
        <f t="shared" si="9"/>
        <v>3.2</v>
      </c>
      <c r="G77" s="68">
        <f t="shared" si="10"/>
        <v>2</v>
      </c>
      <c r="H77" s="68">
        <f t="shared" si="18"/>
        <v>1.2</v>
      </c>
      <c r="I77" s="3" t="s">
        <v>65</v>
      </c>
      <c r="J77" s="3">
        <v>8</v>
      </c>
      <c r="K77" s="10"/>
      <c r="L77" s="10"/>
      <c r="N77" s="19">
        <v>38390932.491104819</v>
      </c>
      <c r="O77" s="75">
        <v>3071.2745992883856</v>
      </c>
      <c r="P77" s="98">
        <f t="shared" si="15"/>
        <v>614.25491985767712</v>
      </c>
      <c r="Q77" s="98">
        <f t="shared" si="19"/>
        <v>1228.5098397153542</v>
      </c>
      <c r="R77" s="98">
        <f t="shared" si="20"/>
        <v>767.8186498220964</v>
      </c>
      <c r="S77" s="98">
        <f t="shared" si="21"/>
        <v>460.69118989325784</v>
      </c>
    </row>
    <row r="78" spans="1:19" ht="16.5">
      <c r="A78" s="3">
        <v>7</v>
      </c>
      <c r="B78" s="7" t="s">
        <v>69</v>
      </c>
      <c r="C78" s="2" t="s">
        <v>151</v>
      </c>
      <c r="D78" s="3">
        <v>27</v>
      </c>
      <c r="E78" s="68">
        <f t="shared" si="8"/>
        <v>5.4</v>
      </c>
      <c r="F78" s="68">
        <f t="shared" si="9"/>
        <v>10.8</v>
      </c>
      <c r="G78" s="68">
        <f t="shared" si="10"/>
        <v>6.75</v>
      </c>
      <c r="H78" s="68">
        <f t="shared" si="18"/>
        <v>4.05</v>
      </c>
      <c r="I78" s="3" t="s">
        <v>62</v>
      </c>
      <c r="J78" s="3">
        <v>27</v>
      </c>
      <c r="K78" s="10"/>
      <c r="L78" s="10"/>
      <c r="N78" s="19">
        <v>1336230</v>
      </c>
      <c r="O78" s="75">
        <v>360.78210000000001</v>
      </c>
      <c r="P78" s="98">
        <f t="shared" si="15"/>
        <v>72.156420000000011</v>
      </c>
      <c r="Q78" s="98">
        <f t="shared" si="19"/>
        <v>144.31284000000002</v>
      </c>
      <c r="R78" s="98">
        <f t="shared" si="20"/>
        <v>90.195525000000004</v>
      </c>
      <c r="S78" s="98">
        <f t="shared" si="21"/>
        <v>54.117314999999998</v>
      </c>
    </row>
    <row r="79" spans="1:19" ht="16.5">
      <c r="A79" s="3">
        <v>8</v>
      </c>
      <c r="B79" s="7" t="s">
        <v>70</v>
      </c>
      <c r="C79" s="2" t="s">
        <v>151</v>
      </c>
      <c r="D79" s="3">
        <v>621</v>
      </c>
      <c r="E79" s="68">
        <f t="shared" si="8"/>
        <v>124.2</v>
      </c>
      <c r="F79" s="68">
        <f t="shared" si="9"/>
        <v>248.4</v>
      </c>
      <c r="G79" s="68">
        <f t="shared" si="10"/>
        <v>155.25</v>
      </c>
      <c r="H79" s="68">
        <f t="shared" si="18"/>
        <v>93.149999999999991</v>
      </c>
      <c r="I79" s="3" t="s">
        <v>62</v>
      </c>
      <c r="J79" s="3">
        <v>621</v>
      </c>
      <c r="K79" s="10"/>
      <c r="L79" s="10"/>
      <c r="N79" s="19">
        <v>1169753</v>
      </c>
      <c r="O79" s="75">
        <v>7264.1661299999996</v>
      </c>
      <c r="P79" s="98">
        <f t="shared" si="15"/>
        <v>1452.833226</v>
      </c>
      <c r="Q79" s="98">
        <f t="shared" si="19"/>
        <v>2905.6664519999999</v>
      </c>
      <c r="R79" s="98">
        <f t="shared" si="20"/>
        <v>1816.0415324999999</v>
      </c>
      <c r="S79" s="98">
        <f t="shared" si="21"/>
        <v>1089.6249194999998</v>
      </c>
    </row>
    <row r="80" spans="1:19">
      <c r="A80" s="3">
        <v>9</v>
      </c>
      <c r="B80" s="7" t="s">
        <v>71</v>
      </c>
      <c r="C80" s="2" t="s">
        <v>151</v>
      </c>
      <c r="D80" s="3">
        <v>120</v>
      </c>
      <c r="E80" s="68">
        <f t="shared" si="8"/>
        <v>24</v>
      </c>
      <c r="F80" s="68">
        <f t="shared" si="9"/>
        <v>48</v>
      </c>
      <c r="G80" s="68">
        <f t="shared" si="10"/>
        <v>30</v>
      </c>
      <c r="H80" s="68">
        <f t="shared" si="18"/>
        <v>18</v>
      </c>
      <c r="I80" s="3" t="s">
        <v>65</v>
      </c>
      <c r="J80" s="3">
        <v>120</v>
      </c>
      <c r="K80" s="10"/>
      <c r="L80" s="10"/>
      <c r="N80" s="19">
        <v>2635500</v>
      </c>
      <c r="O80" s="75">
        <v>3162.6</v>
      </c>
      <c r="P80" s="98">
        <f t="shared" si="15"/>
        <v>632.52</v>
      </c>
      <c r="Q80" s="98">
        <f t="shared" si="19"/>
        <v>1265.04</v>
      </c>
      <c r="R80" s="98">
        <f t="shared" si="20"/>
        <v>790.65</v>
      </c>
      <c r="S80" s="98">
        <f t="shared" si="21"/>
        <v>474.39</v>
      </c>
    </row>
    <row r="81" spans="1:19">
      <c r="A81" s="3">
        <v>10</v>
      </c>
      <c r="B81" s="7" t="s">
        <v>72</v>
      </c>
      <c r="C81" s="2" t="s">
        <v>151</v>
      </c>
      <c r="D81" s="3">
        <v>337</v>
      </c>
      <c r="E81" s="68">
        <f t="shared" si="8"/>
        <v>67.400000000000006</v>
      </c>
      <c r="F81" s="68">
        <f t="shared" si="9"/>
        <v>134.80000000000001</v>
      </c>
      <c r="G81" s="68">
        <f t="shared" si="10"/>
        <v>84.25</v>
      </c>
      <c r="H81" s="68">
        <f t="shared" si="18"/>
        <v>50.55</v>
      </c>
      <c r="I81" s="3" t="s">
        <v>65</v>
      </c>
      <c r="J81" s="3">
        <v>337</v>
      </c>
      <c r="K81" s="10"/>
      <c r="L81" s="10"/>
      <c r="N81" s="19">
        <v>1358370</v>
      </c>
      <c r="O81" s="75">
        <v>4577.7069000000001</v>
      </c>
      <c r="P81" s="98">
        <f t="shared" si="15"/>
        <v>915.54138000000012</v>
      </c>
      <c r="Q81" s="98">
        <f t="shared" si="19"/>
        <v>1831.0827600000002</v>
      </c>
      <c r="R81" s="98">
        <f t="shared" si="20"/>
        <v>1144.426725</v>
      </c>
      <c r="S81" s="98">
        <f t="shared" si="21"/>
        <v>686.65603499999997</v>
      </c>
    </row>
    <row r="82" spans="1:19" ht="28.5">
      <c r="A82" s="3">
        <v>11</v>
      </c>
      <c r="B82" s="7" t="s">
        <v>73</v>
      </c>
      <c r="C82" s="2" t="s">
        <v>151</v>
      </c>
      <c r="D82" s="3">
        <v>12</v>
      </c>
      <c r="E82" s="68">
        <f t="shared" si="8"/>
        <v>2.4000000000000004</v>
      </c>
      <c r="F82" s="68">
        <f t="shared" si="9"/>
        <v>4.8000000000000007</v>
      </c>
      <c r="G82" s="68">
        <f t="shared" si="10"/>
        <v>3</v>
      </c>
      <c r="H82" s="68">
        <f t="shared" si="18"/>
        <v>1.7999999999999998</v>
      </c>
      <c r="I82" s="3" t="s">
        <v>65</v>
      </c>
      <c r="J82" s="3">
        <v>12</v>
      </c>
      <c r="K82" s="10"/>
      <c r="L82" s="10"/>
      <c r="N82" s="19">
        <v>1018500</v>
      </c>
      <c r="O82" s="75">
        <v>122.22</v>
      </c>
      <c r="P82" s="98">
        <f t="shared" si="15"/>
        <v>24.444000000000003</v>
      </c>
      <c r="Q82" s="98">
        <f t="shared" si="19"/>
        <v>48.888000000000005</v>
      </c>
      <c r="R82" s="98">
        <f t="shared" si="20"/>
        <v>30.555</v>
      </c>
      <c r="S82" s="98">
        <f t="shared" si="21"/>
        <v>18.332999999999998</v>
      </c>
    </row>
    <row r="83" spans="1:19" ht="28.5">
      <c r="A83" s="3">
        <v>12</v>
      </c>
      <c r="B83" s="7" t="s">
        <v>74</v>
      </c>
      <c r="C83" s="2" t="s">
        <v>151</v>
      </c>
      <c r="D83" s="3">
        <v>76</v>
      </c>
      <c r="E83" s="68">
        <f t="shared" si="8"/>
        <v>15.200000000000001</v>
      </c>
      <c r="F83" s="68">
        <f t="shared" si="9"/>
        <v>30.400000000000002</v>
      </c>
      <c r="G83" s="68">
        <f t="shared" si="10"/>
        <v>19</v>
      </c>
      <c r="H83" s="68">
        <f t="shared" si="18"/>
        <v>11.4</v>
      </c>
      <c r="I83" s="3" t="s">
        <v>65</v>
      </c>
      <c r="J83" s="3">
        <v>76</v>
      </c>
      <c r="K83" s="10"/>
      <c r="L83" s="10"/>
      <c r="N83" s="19">
        <v>1157161</v>
      </c>
      <c r="O83" s="75">
        <v>879.44236000000001</v>
      </c>
      <c r="P83" s="98">
        <f t="shared" si="15"/>
        <v>175.88847200000001</v>
      </c>
      <c r="Q83" s="98">
        <f t="shared" si="19"/>
        <v>351.77694400000001</v>
      </c>
      <c r="R83" s="98">
        <f t="shared" si="20"/>
        <v>219.86059</v>
      </c>
      <c r="S83" s="98">
        <f t="shared" si="21"/>
        <v>131.91635399999998</v>
      </c>
    </row>
    <row r="84" spans="1:19" ht="28.5">
      <c r="A84" s="3">
        <v>13</v>
      </c>
      <c r="B84" s="7" t="s">
        <v>75</v>
      </c>
      <c r="C84" s="2" t="s">
        <v>151</v>
      </c>
      <c r="D84" s="3">
        <v>46</v>
      </c>
      <c r="E84" s="68">
        <f t="shared" si="8"/>
        <v>9.2000000000000011</v>
      </c>
      <c r="F84" s="68">
        <f t="shared" si="9"/>
        <v>18.400000000000002</v>
      </c>
      <c r="G84" s="68">
        <f t="shared" si="10"/>
        <v>11.5</v>
      </c>
      <c r="H84" s="68">
        <f t="shared" si="18"/>
        <v>6.8999999999999995</v>
      </c>
      <c r="I84" s="3" t="s">
        <v>65</v>
      </c>
      <c r="J84" s="3">
        <v>46</v>
      </c>
      <c r="K84" s="10"/>
      <c r="L84" s="10"/>
      <c r="N84" s="19">
        <v>2790108</v>
      </c>
      <c r="O84" s="75">
        <v>1283.4496799999999</v>
      </c>
      <c r="P84" s="98">
        <f t="shared" si="15"/>
        <v>256.68993599999999</v>
      </c>
      <c r="Q84" s="98">
        <f t="shared" si="19"/>
        <v>513.37987199999998</v>
      </c>
      <c r="R84" s="98">
        <f t="shared" si="20"/>
        <v>320.86241999999999</v>
      </c>
      <c r="S84" s="98">
        <f t="shared" si="21"/>
        <v>192.51745199999999</v>
      </c>
    </row>
    <row r="85" spans="1:19">
      <c r="A85" s="3">
        <v>14</v>
      </c>
      <c r="B85" s="7" t="s">
        <v>76</v>
      </c>
      <c r="C85" s="2" t="s">
        <v>151</v>
      </c>
      <c r="D85" s="3">
        <v>32</v>
      </c>
      <c r="E85" s="68">
        <f t="shared" si="8"/>
        <v>6.4</v>
      </c>
      <c r="F85" s="68">
        <f t="shared" si="9"/>
        <v>12.8</v>
      </c>
      <c r="G85" s="68">
        <f t="shared" si="10"/>
        <v>8</v>
      </c>
      <c r="H85" s="68">
        <f t="shared" si="18"/>
        <v>4.8</v>
      </c>
      <c r="I85" s="3" t="s">
        <v>65</v>
      </c>
      <c r="J85" s="3">
        <v>32</v>
      </c>
      <c r="K85" s="10"/>
      <c r="L85" s="10"/>
      <c r="N85" s="19">
        <v>587587</v>
      </c>
      <c r="O85" s="75">
        <v>188.02784</v>
      </c>
      <c r="P85" s="98">
        <f t="shared" si="15"/>
        <v>37.605567999999998</v>
      </c>
      <c r="Q85" s="98">
        <f t="shared" si="19"/>
        <v>75.211135999999996</v>
      </c>
      <c r="R85" s="98">
        <f t="shared" si="20"/>
        <v>47.006959999999999</v>
      </c>
      <c r="S85" s="98">
        <f t="shared" si="21"/>
        <v>28.204176</v>
      </c>
    </row>
    <row r="86" spans="1:19">
      <c r="A86" s="3">
        <v>15</v>
      </c>
      <c r="B86" s="7" t="s">
        <v>77</v>
      </c>
      <c r="C86" s="2" t="s">
        <v>151</v>
      </c>
      <c r="D86" s="3">
        <v>35</v>
      </c>
      <c r="E86" s="68">
        <f t="shared" si="8"/>
        <v>7</v>
      </c>
      <c r="F86" s="68">
        <f t="shared" si="9"/>
        <v>14</v>
      </c>
      <c r="G86" s="68">
        <f t="shared" si="10"/>
        <v>8.75</v>
      </c>
      <c r="H86" s="68">
        <f t="shared" si="18"/>
        <v>5.25</v>
      </c>
      <c r="I86" s="3" t="s">
        <v>65</v>
      </c>
      <c r="J86" s="3">
        <v>35</v>
      </c>
      <c r="K86" s="10"/>
      <c r="L86" s="10"/>
      <c r="N86" s="19">
        <v>880313</v>
      </c>
      <c r="O86" s="75">
        <v>308.10955000000001</v>
      </c>
      <c r="P86" s="98">
        <f t="shared" si="15"/>
        <v>61.621910000000007</v>
      </c>
      <c r="Q86" s="98">
        <f t="shared" si="19"/>
        <v>123.24382000000001</v>
      </c>
      <c r="R86" s="98">
        <f t="shared" si="20"/>
        <v>77.027387500000003</v>
      </c>
      <c r="S86" s="98">
        <f t="shared" si="21"/>
        <v>46.216432500000003</v>
      </c>
    </row>
    <row r="87" spans="1:19">
      <c r="A87" s="3">
        <v>16</v>
      </c>
      <c r="B87" s="7" t="s">
        <v>78</v>
      </c>
      <c r="C87" s="2" t="s">
        <v>151</v>
      </c>
      <c r="D87" s="3">
        <v>32</v>
      </c>
      <c r="E87" s="68">
        <f t="shared" si="8"/>
        <v>6.4</v>
      </c>
      <c r="F87" s="68">
        <f t="shared" si="9"/>
        <v>12.8</v>
      </c>
      <c r="G87" s="68">
        <f t="shared" si="10"/>
        <v>8</v>
      </c>
      <c r="H87" s="68">
        <f t="shared" si="18"/>
        <v>4.8</v>
      </c>
      <c r="I87" s="3" t="s">
        <v>65</v>
      </c>
      <c r="J87" s="3">
        <v>32</v>
      </c>
      <c r="K87" s="10"/>
      <c r="L87" s="10"/>
      <c r="N87" s="19">
        <v>298313</v>
      </c>
      <c r="O87" s="75">
        <v>95.460160000000002</v>
      </c>
      <c r="P87" s="98">
        <f t="shared" si="15"/>
        <v>19.092032</v>
      </c>
      <c r="Q87" s="98">
        <f t="shared" si="19"/>
        <v>38.184063999999999</v>
      </c>
      <c r="R87" s="98">
        <f t="shared" si="20"/>
        <v>23.86504</v>
      </c>
      <c r="S87" s="98">
        <f t="shared" si="21"/>
        <v>14.319024000000001</v>
      </c>
    </row>
    <row r="88" spans="1:19">
      <c r="A88" s="3">
        <v>17</v>
      </c>
      <c r="B88" s="7" t="s">
        <v>79</v>
      </c>
      <c r="C88" s="2" t="s">
        <v>151</v>
      </c>
      <c r="D88" s="3">
        <v>35</v>
      </c>
      <c r="E88" s="68">
        <f t="shared" si="8"/>
        <v>7</v>
      </c>
      <c r="F88" s="68">
        <f t="shared" si="9"/>
        <v>14</v>
      </c>
      <c r="G88" s="68">
        <f t="shared" si="10"/>
        <v>8.75</v>
      </c>
      <c r="H88" s="68">
        <f t="shared" si="18"/>
        <v>5.25</v>
      </c>
      <c r="I88" s="3" t="s">
        <v>65</v>
      </c>
      <c r="J88" s="3">
        <v>35</v>
      </c>
      <c r="K88" s="10"/>
      <c r="L88" s="10"/>
      <c r="N88" s="19">
        <v>446928</v>
      </c>
      <c r="O88" s="75">
        <v>156.4248</v>
      </c>
      <c r="P88" s="98">
        <f t="shared" si="15"/>
        <v>31.284960000000002</v>
      </c>
      <c r="Q88" s="98">
        <f t="shared" si="19"/>
        <v>62.569920000000003</v>
      </c>
      <c r="R88" s="98">
        <f t="shared" si="20"/>
        <v>39.106200000000001</v>
      </c>
      <c r="S88" s="98">
        <f t="shared" si="21"/>
        <v>23.463719999999999</v>
      </c>
    </row>
    <row r="89" spans="1:19">
      <c r="A89" s="3">
        <v>18</v>
      </c>
      <c r="B89" s="7" t="s">
        <v>80</v>
      </c>
      <c r="C89" s="2" t="s">
        <v>151</v>
      </c>
      <c r="D89" s="3">
        <v>67</v>
      </c>
      <c r="E89" s="68">
        <f t="shared" si="8"/>
        <v>13.4</v>
      </c>
      <c r="F89" s="68">
        <f t="shared" si="9"/>
        <v>26.8</v>
      </c>
      <c r="G89" s="68">
        <f t="shared" si="10"/>
        <v>16.75</v>
      </c>
      <c r="H89" s="68">
        <f t="shared" si="18"/>
        <v>10.049999999999999</v>
      </c>
      <c r="I89" s="3" t="s">
        <v>65</v>
      </c>
      <c r="J89" s="3">
        <v>67</v>
      </c>
      <c r="K89" s="10"/>
      <c r="L89" s="10"/>
      <c r="N89" s="19">
        <v>97752</v>
      </c>
      <c r="O89" s="75">
        <v>65.493840000000006</v>
      </c>
      <c r="P89" s="98">
        <f t="shared" si="15"/>
        <v>13.098768000000002</v>
      </c>
      <c r="Q89" s="98">
        <f t="shared" si="19"/>
        <v>26.197536000000003</v>
      </c>
      <c r="R89" s="98">
        <f t="shared" si="20"/>
        <v>16.373460000000001</v>
      </c>
      <c r="S89" s="98">
        <f t="shared" si="21"/>
        <v>9.8240759999999998</v>
      </c>
    </row>
    <row r="90" spans="1:19">
      <c r="A90" s="3">
        <v>19</v>
      </c>
      <c r="B90" s="7" t="s">
        <v>81</v>
      </c>
      <c r="C90" s="2" t="s">
        <v>151</v>
      </c>
      <c r="D90" s="3">
        <v>67</v>
      </c>
      <c r="E90" s="68">
        <f t="shared" ref="E90:E100" si="22">0.2*D90</f>
        <v>13.4</v>
      </c>
      <c r="F90" s="68">
        <f t="shared" ref="F90:F99" si="23">0.4*D90</f>
        <v>26.8</v>
      </c>
      <c r="G90" s="68">
        <f t="shared" ref="G90:G99" si="24">0.25*D90</f>
        <v>16.75</v>
      </c>
      <c r="H90" s="68">
        <f t="shared" si="18"/>
        <v>10.049999999999999</v>
      </c>
      <c r="I90" s="3" t="s">
        <v>65</v>
      </c>
      <c r="J90" s="3">
        <v>67</v>
      </c>
      <c r="K90" s="10"/>
      <c r="L90" s="10"/>
      <c r="N90" s="19">
        <v>41531</v>
      </c>
      <c r="O90" s="75">
        <v>27.825769999999999</v>
      </c>
      <c r="P90" s="98">
        <f t="shared" si="15"/>
        <v>5.5651539999999997</v>
      </c>
      <c r="Q90" s="98">
        <f t="shared" si="19"/>
        <v>11.130307999999999</v>
      </c>
      <c r="R90" s="98">
        <f t="shared" si="20"/>
        <v>6.9564424999999996</v>
      </c>
      <c r="S90" s="98">
        <f t="shared" si="21"/>
        <v>4.1738654999999998</v>
      </c>
    </row>
    <row r="91" spans="1:19">
      <c r="A91" s="3">
        <v>20</v>
      </c>
      <c r="B91" s="7" t="s">
        <v>82</v>
      </c>
      <c r="C91" s="2" t="s">
        <v>151</v>
      </c>
      <c r="D91" s="3">
        <v>67</v>
      </c>
      <c r="E91" s="68">
        <f t="shared" si="22"/>
        <v>13.4</v>
      </c>
      <c r="F91" s="68">
        <f t="shared" si="23"/>
        <v>26.8</v>
      </c>
      <c r="G91" s="68">
        <f t="shared" si="24"/>
        <v>16.75</v>
      </c>
      <c r="H91" s="68">
        <f t="shared" si="18"/>
        <v>10.049999999999999</v>
      </c>
      <c r="I91" s="3" t="s">
        <v>65</v>
      </c>
      <c r="J91" s="3">
        <v>67</v>
      </c>
      <c r="K91" s="10"/>
      <c r="L91" s="10"/>
      <c r="N91" s="101" t="s">
        <v>98</v>
      </c>
      <c r="O91" s="75">
        <v>0</v>
      </c>
      <c r="P91" s="98">
        <f t="shared" ref="P91:P99" si="25">O91*0.2</f>
        <v>0</v>
      </c>
      <c r="Q91" s="98">
        <f t="shared" si="19"/>
        <v>0</v>
      </c>
      <c r="R91" s="98">
        <f t="shared" si="20"/>
        <v>0</v>
      </c>
      <c r="S91" s="98">
        <f t="shared" si="21"/>
        <v>0</v>
      </c>
    </row>
    <row r="92" spans="1:19" ht="28.5">
      <c r="A92" s="3">
        <v>21</v>
      </c>
      <c r="B92" s="7" t="s">
        <v>83</v>
      </c>
      <c r="C92" s="2" t="s">
        <v>151</v>
      </c>
      <c r="D92" s="3">
        <v>62</v>
      </c>
      <c r="E92" s="68">
        <f t="shared" si="22"/>
        <v>12.4</v>
      </c>
      <c r="F92" s="68">
        <f t="shared" si="23"/>
        <v>24.8</v>
      </c>
      <c r="G92" s="68">
        <f t="shared" si="24"/>
        <v>15.5</v>
      </c>
      <c r="H92" s="68">
        <f t="shared" si="18"/>
        <v>9.2999999999999989</v>
      </c>
      <c r="I92" s="3" t="s">
        <v>65</v>
      </c>
      <c r="J92" s="3">
        <v>62</v>
      </c>
      <c r="K92" s="10"/>
      <c r="L92" s="10"/>
      <c r="N92" s="19">
        <f>70880.57*79+1251534</f>
        <v>6851099.0300000003</v>
      </c>
      <c r="O92" s="75">
        <v>4247.6813985999997</v>
      </c>
      <c r="P92" s="98">
        <f t="shared" si="25"/>
        <v>849.53627972000004</v>
      </c>
      <c r="Q92" s="98">
        <f t="shared" si="19"/>
        <v>1699.0725594400001</v>
      </c>
      <c r="R92" s="98">
        <f t="shared" si="20"/>
        <v>1061.9203496499999</v>
      </c>
      <c r="S92" s="98">
        <f t="shared" si="21"/>
        <v>637.15220978999992</v>
      </c>
    </row>
    <row r="93" spans="1:19">
      <c r="A93" s="3">
        <v>22</v>
      </c>
      <c r="B93" s="7" t="s">
        <v>84</v>
      </c>
      <c r="C93" s="2" t="s">
        <v>151</v>
      </c>
      <c r="D93" s="3">
        <v>62</v>
      </c>
      <c r="E93" s="68">
        <f t="shared" si="22"/>
        <v>12.4</v>
      </c>
      <c r="F93" s="68">
        <f t="shared" si="23"/>
        <v>24.8</v>
      </c>
      <c r="G93" s="68">
        <f t="shared" si="24"/>
        <v>15.5</v>
      </c>
      <c r="H93" s="68">
        <f t="shared" si="18"/>
        <v>9.2999999999999989</v>
      </c>
      <c r="I93" s="3" t="s">
        <v>65</v>
      </c>
      <c r="J93" s="3">
        <v>62</v>
      </c>
      <c r="K93" s="10"/>
      <c r="L93" s="10"/>
      <c r="N93" s="19">
        <f>35704.34*79+754944</f>
        <v>3575586.86</v>
      </c>
      <c r="O93" s="75">
        <v>2216.8638532</v>
      </c>
      <c r="P93" s="98">
        <f t="shared" si="25"/>
        <v>443.37277064</v>
      </c>
      <c r="Q93" s="98">
        <f t="shared" si="19"/>
        <v>886.74554128</v>
      </c>
      <c r="R93" s="98">
        <f t="shared" si="20"/>
        <v>554.2159633</v>
      </c>
      <c r="S93" s="98">
        <f t="shared" si="21"/>
        <v>332.52957798</v>
      </c>
    </row>
    <row r="94" spans="1:19" ht="28.5">
      <c r="A94" s="3">
        <v>23</v>
      </c>
      <c r="B94" s="7" t="s">
        <v>85</v>
      </c>
      <c r="C94" s="2" t="s">
        <v>151</v>
      </c>
      <c r="D94" s="8">
        <v>1550</v>
      </c>
      <c r="E94" s="68">
        <f t="shared" si="22"/>
        <v>310</v>
      </c>
      <c r="F94" s="68">
        <f t="shared" si="23"/>
        <v>620</v>
      </c>
      <c r="G94" s="68">
        <f t="shared" si="24"/>
        <v>387.5</v>
      </c>
      <c r="H94" s="68">
        <f t="shared" si="18"/>
        <v>232.5</v>
      </c>
      <c r="I94" s="3" t="s">
        <v>86</v>
      </c>
      <c r="J94" s="8">
        <v>1550</v>
      </c>
      <c r="K94" s="10"/>
      <c r="L94" s="10"/>
      <c r="N94" s="19">
        <v>16664</v>
      </c>
      <c r="O94" s="75">
        <v>258.29199999999997</v>
      </c>
      <c r="P94" s="98">
        <f t="shared" si="25"/>
        <v>51.6584</v>
      </c>
      <c r="Q94" s="98">
        <f t="shared" si="19"/>
        <v>103.3168</v>
      </c>
      <c r="R94" s="98">
        <f t="shared" si="20"/>
        <v>64.572999999999993</v>
      </c>
      <c r="S94" s="98">
        <f t="shared" si="21"/>
        <v>38.743799999999993</v>
      </c>
    </row>
    <row r="95" spans="1:19">
      <c r="A95" s="3">
        <v>24</v>
      </c>
      <c r="B95" s="7" t="s">
        <v>87</v>
      </c>
      <c r="C95" s="2" t="s">
        <v>151</v>
      </c>
      <c r="D95" s="3">
        <v>194</v>
      </c>
      <c r="E95" s="68">
        <f t="shared" si="22"/>
        <v>38.800000000000004</v>
      </c>
      <c r="F95" s="68">
        <f t="shared" si="23"/>
        <v>77.600000000000009</v>
      </c>
      <c r="G95" s="68">
        <f t="shared" si="24"/>
        <v>48.5</v>
      </c>
      <c r="H95" s="68">
        <f t="shared" si="18"/>
        <v>29.099999999999998</v>
      </c>
      <c r="I95" s="3" t="s">
        <v>65</v>
      </c>
      <c r="J95" s="3">
        <v>194</v>
      </c>
      <c r="K95" s="10"/>
      <c r="L95" s="10"/>
      <c r="N95" s="19">
        <f>(124084*79+2622515)/6</f>
        <v>2070858.5</v>
      </c>
      <c r="O95" s="75">
        <v>4017.46549</v>
      </c>
      <c r="P95" s="98">
        <f t="shared" si="25"/>
        <v>803.49309800000003</v>
      </c>
      <c r="Q95" s="98">
        <f t="shared" si="19"/>
        <v>1606.9861960000001</v>
      </c>
      <c r="R95" s="98">
        <f t="shared" si="20"/>
        <v>1004.3663725</v>
      </c>
      <c r="S95" s="98">
        <f t="shared" si="21"/>
        <v>602.61982349999994</v>
      </c>
    </row>
    <row r="96" spans="1:19" ht="16.5">
      <c r="A96" s="3">
        <v>25</v>
      </c>
      <c r="B96" s="7" t="s">
        <v>88</v>
      </c>
      <c r="C96" s="2" t="s">
        <v>151</v>
      </c>
      <c r="D96" s="3">
        <v>156</v>
      </c>
      <c r="E96" s="68">
        <f t="shared" si="22"/>
        <v>31.200000000000003</v>
      </c>
      <c r="F96" s="68">
        <f t="shared" si="23"/>
        <v>62.400000000000006</v>
      </c>
      <c r="G96" s="68">
        <f t="shared" si="24"/>
        <v>39</v>
      </c>
      <c r="H96" s="68">
        <f t="shared" si="18"/>
        <v>23.4</v>
      </c>
      <c r="I96" s="3" t="s">
        <v>62</v>
      </c>
      <c r="J96" s="3">
        <v>156</v>
      </c>
      <c r="K96" s="10"/>
      <c r="L96" s="10"/>
      <c r="N96" s="19">
        <v>2682213</v>
      </c>
      <c r="O96" s="75">
        <v>4184.2522799999997</v>
      </c>
      <c r="P96" s="98">
        <f t="shared" si="25"/>
        <v>836.85045600000001</v>
      </c>
      <c r="Q96" s="98">
        <f t="shared" si="19"/>
        <v>1673.700912</v>
      </c>
      <c r="R96" s="98">
        <f t="shared" si="20"/>
        <v>1046.0630699999999</v>
      </c>
      <c r="S96" s="98">
        <f t="shared" si="21"/>
        <v>627.63784199999998</v>
      </c>
    </row>
    <row r="97" spans="1:22" ht="16.5">
      <c r="A97" s="3">
        <v>26</v>
      </c>
      <c r="B97" s="7" t="s">
        <v>89</v>
      </c>
      <c r="C97" s="2" t="s">
        <v>151</v>
      </c>
      <c r="D97" s="3">
        <v>62</v>
      </c>
      <c r="E97" s="68">
        <f t="shared" si="22"/>
        <v>12.4</v>
      </c>
      <c r="F97" s="68">
        <f t="shared" si="23"/>
        <v>24.8</v>
      </c>
      <c r="G97" s="68">
        <f t="shared" si="24"/>
        <v>15.5</v>
      </c>
      <c r="H97" s="68">
        <f t="shared" si="18"/>
        <v>9.2999999999999989</v>
      </c>
      <c r="I97" s="3" t="s">
        <v>62</v>
      </c>
      <c r="J97" s="3">
        <v>62</v>
      </c>
      <c r="K97" s="10"/>
      <c r="L97" s="10"/>
      <c r="N97" s="19">
        <v>2619104</v>
      </c>
      <c r="O97" s="75">
        <v>1623.84448</v>
      </c>
      <c r="P97" s="98">
        <f t="shared" si="25"/>
        <v>324.76889600000004</v>
      </c>
      <c r="Q97" s="98">
        <f t="shared" si="19"/>
        <v>649.53779200000008</v>
      </c>
      <c r="R97" s="98">
        <f t="shared" si="20"/>
        <v>405.96111999999999</v>
      </c>
      <c r="S97" s="98">
        <f t="shared" si="21"/>
        <v>243.57667199999997</v>
      </c>
    </row>
    <row r="98" spans="1:22" ht="28.5">
      <c r="A98" s="3">
        <v>27</v>
      </c>
      <c r="B98" s="7" t="s">
        <v>90</v>
      </c>
      <c r="C98" s="2" t="s">
        <v>151</v>
      </c>
      <c r="D98" s="3">
        <v>125</v>
      </c>
      <c r="E98" s="68">
        <f t="shared" si="22"/>
        <v>25</v>
      </c>
      <c r="F98" s="68">
        <f t="shared" si="23"/>
        <v>50</v>
      </c>
      <c r="G98" s="68">
        <f t="shared" si="24"/>
        <v>31.25</v>
      </c>
      <c r="H98" s="68">
        <f t="shared" si="18"/>
        <v>18.75</v>
      </c>
      <c r="I98" s="3" t="s">
        <v>62</v>
      </c>
      <c r="J98" s="3">
        <v>125</v>
      </c>
      <c r="K98" s="10"/>
      <c r="L98" s="10"/>
      <c r="N98" s="19">
        <f>(7887253*79+73658976)/64</f>
        <v>10886749.421875</v>
      </c>
      <c r="O98" s="75">
        <v>13608.43677734375</v>
      </c>
      <c r="P98" s="98">
        <f t="shared" si="25"/>
        <v>2721.68735546875</v>
      </c>
      <c r="Q98" s="98">
        <f t="shared" si="19"/>
        <v>5443.3747109374999</v>
      </c>
      <c r="R98" s="98">
        <f t="shared" si="20"/>
        <v>3402.1091943359374</v>
      </c>
      <c r="S98" s="98">
        <f t="shared" si="21"/>
        <v>2041.2655166015625</v>
      </c>
    </row>
    <row r="99" spans="1:22" ht="28.5">
      <c r="A99" s="3">
        <v>28</v>
      </c>
      <c r="B99" s="7" t="s">
        <v>91</v>
      </c>
      <c r="C99" s="2" t="s">
        <v>151</v>
      </c>
      <c r="D99" s="3">
        <v>17</v>
      </c>
      <c r="E99" s="68">
        <f t="shared" si="22"/>
        <v>3.4000000000000004</v>
      </c>
      <c r="F99" s="68">
        <f t="shared" si="23"/>
        <v>6.8000000000000007</v>
      </c>
      <c r="G99" s="68">
        <f t="shared" si="24"/>
        <v>4.25</v>
      </c>
      <c r="H99" s="68">
        <f t="shared" si="18"/>
        <v>2.5499999999999998</v>
      </c>
      <c r="I99" s="3" t="s">
        <v>62</v>
      </c>
      <c r="J99" s="3">
        <v>17</v>
      </c>
      <c r="K99" s="10"/>
      <c r="L99" s="10"/>
      <c r="N99" s="19">
        <f>(610234.48*79+141999*79+5698979+291772)/8</f>
        <v>8177149.4900000002</v>
      </c>
      <c r="O99" s="75">
        <v>1390.1154133000002</v>
      </c>
      <c r="P99" s="98">
        <f t="shared" si="25"/>
        <v>278.02308266000006</v>
      </c>
      <c r="Q99" s="98">
        <f t="shared" si="19"/>
        <v>556.04616532000011</v>
      </c>
      <c r="R99" s="98">
        <f t="shared" si="20"/>
        <v>347.52885332500006</v>
      </c>
      <c r="S99" s="98">
        <f t="shared" si="21"/>
        <v>208.51731199500003</v>
      </c>
    </row>
    <row r="100" spans="1:22" ht="57.75" thickBot="1">
      <c r="A100" s="84">
        <v>29</v>
      </c>
      <c r="B100" s="83" t="s">
        <v>92</v>
      </c>
      <c r="C100" s="2" t="s">
        <v>151</v>
      </c>
      <c r="D100" s="84">
        <v>2</v>
      </c>
      <c r="E100" s="77">
        <f t="shared" si="22"/>
        <v>0.4</v>
      </c>
      <c r="F100" s="77">
        <v>2</v>
      </c>
      <c r="G100" s="77">
        <v>0</v>
      </c>
      <c r="H100" s="77">
        <f t="shared" si="18"/>
        <v>0.3</v>
      </c>
      <c r="I100" s="84" t="s">
        <v>93</v>
      </c>
      <c r="J100" s="84" t="s">
        <v>93</v>
      </c>
      <c r="K100" s="78"/>
      <c r="L100" s="78"/>
      <c r="M100" s="79"/>
      <c r="N100" s="85">
        <f>116625*79+125106279</f>
        <v>134319654</v>
      </c>
      <c r="O100" s="86">
        <v>2686.3930799999998</v>
      </c>
      <c r="P100" s="102">
        <v>0</v>
      </c>
      <c r="Q100" s="87">
        <v>2686.3930799999998</v>
      </c>
      <c r="R100" s="102">
        <v>0</v>
      </c>
      <c r="S100" s="102">
        <v>0</v>
      </c>
    </row>
    <row r="101" spans="1:22" ht="18.75" thickBot="1">
      <c r="A101" s="52" t="s">
        <v>100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4"/>
    </row>
    <row r="102" spans="1:22" ht="18">
      <c r="A102" s="46" t="s">
        <v>106</v>
      </c>
      <c r="B102" s="46"/>
      <c r="C102" s="46"/>
      <c r="D102" s="46"/>
      <c r="E102" s="33"/>
      <c r="F102" s="33"/>
      <c r="G102" s="33"/>
      <c r="H102" s="3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4"/>
    </row>
    <row r="103" spans="1:22" ht="18">
      <c r="A103" s="28" t="s">
        <v>103</v>
      </c>
      <c r="B103" s="28"/>
      <c r="C103" s="45"/>
      <c r="D103" s="45"/>
      <c r="E103" s="38"/>
      <c r="F103" s="38"/>
      <c r="G103" s="38"/>
      <c r="H103" s="38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6"/>
    </row>
    <row r="104" spans="1:22">
      <c r="A104" s="59">
        <v>1</v>
      </c>
      <c r="B104" s="107" t="s">
        <v>101</v>
      </c>
      <c r="C104" s="2" t="s">
        <v>151</v>
      </c>
      <c r="D104" s="108">
        <v>212409</v>
      </c>
      <c r="E104" s="68">
        <f>0.1*D104</f>
        <v>21240.9</v>
      </c>
      <c r="F104" s="109">
        <f>0.3*D104</f>
        <v>63722.7</v>
      </c>
      <c r="G104" s="109">
        <f>0.3*D104</f>
        <v>63722.7</v>
      </c>
      <c r="H104" s="109">
        <f>0.3*D104</f>
        <v>63722.7</v>
      </c>
      <c r="I104" s="110" t="s">
        <v>110</v>
      </c>
      <c r="J104" s="65"/>
      <c r="K104" s="65"/>
      <c r="L104" s="65"/>
      <c r="M104" s="65"/>
      <c r="N104" s="65">
        <v>6500</v>
      </c>
      <c r="O104" s="65">
        <f>(D104*N104)/100000</f>
        <v>13806.584999999999</v>
      </c>
      <c r="P104" s="99">
        <f>O104*0.1</f>
        <v>1380.6585</v>
      </c>
      <c r="Q104" s="99">
        <f>0.3*O104</f>
        <v>4141.9754999999996</v>
      </c>
      <c r="R104" s="99">
        <f>0.3*O104</f>
        <v>4141.9754999999996</v>
      </c>
      <c r="S104" s="99">
        <f>0.3*O104</f>
        <v>4141.9754999999996</v>
      </c>
    </row>
    <row r="105" spans="1:22">
      <c r="A105" s="59">
        <v>2</v>
      </c>
      <c r="B105" s="111" t="s">
        <v>134</v>
      </c>
      <c r="C105" s="2" t="s">
        <v>151</v>
      </c>
      <c r="D105" s="108">
        <v>80046</v>
      </c>
      <c r="E105" s="68">
        <f t="shared" ref="E105:E106" si="26">0.1*D105</f>
        <v>8004.6</v>
      </c>
      <c r="F105" s="109">
        <f t="shared" ref="F105:F106" si="27">0.3*D105</f>
        <v>24013.8</v>
      </c>
      <c r="G105" s="109">
        <f t="shared" ref="G105:G106" si="28">0.3*D105</f>
        <v>24013.8</v>
      </c>
      <c r="H105" s="109">
        <f t="shared" ref="H105:H114" si="29">0.3*D105</f>
        <v>24013.8</v>
      </c>
      <c r="I105" s="110" t="s">
        <v>110</v>
      </c>
      <c r="J105" s="65"/>
      <c r="K105" s="65"/>
      <c r="L105" s="65"/>
      <c r="M105" s="65"/>
      <c r="N105" s="65">
        <v>40000</v>
      </c>
      <c r="O105" s="65">
        <f t="shared" ref="O105:O106" si="30">(D105*N105)/100000</f>
        <v>32018.400000000001</v>
      </c>
      <c r="P105" s="99">
        <f t="shared" ref="P105:P126" si="31">O105*0.1</f>
        <v>3201.84</v>
      </c>
      <c r="Q105" s="99">
        <f t="shared" ref="Q105:Q127" si="32">0.3*O105</f>
        <v>9605.52</v>
      </c>
      <c r="R105" s="99">
        <f t="shared" ref="R105:R127" si="33">0.3*O105</f>
        <v>9605.52</v>
      </c>
      <c r="S105" s="99">
        <f t="shared" ref="S105:S127" si="34">0.3*O105</f>
        <v>9605.52</v>
      </c>
      <c r="V105" s="90">
        <v>100000</v>
      </c>
    </row>
    <row r="106" spans="1:22">
      <c r="A106" s="59">
        <v>3</v>
      </c>
      <c r="B106" s="111" t="s">
        <v>102</v>
      </c>
      <c r="C106" s="2" t="s">
        <v>151</v>
      </c>
      <c r="D106" s="108">
        <v>8699</v>
      </c>
      <c r="E106" s="68">
        <f t="shared" si="26"/>
        <v>869.90000000000009</v>
      </c>
      <c r="F106" s="109">
        <f t="shared" si="27"/>
        <v>2609.6999999999998</v>
      </c>
      <c r="G106" s="109">
        <f t="shared" si="28"/>
        <v>2609.6999999999998</v>
      </c>
      <c r="H106" s="109">
        <f t="shared" si="29"/>
        <v>2609.6999999999998</v>
      </c>
      <c r="I106" s="110" t="s">
        <v>110</v>
      </c>
      <c r="J106" s="65"/>
      <c r="K106" s="65"/>
      <c r="L106" s="65"/>
      <c r="M106" s="65"/>
      <c r="N106" s="65">
        <v>100000</v>
      </c>
      <c r="O106" s="65">
        <f t="shared" si="30"/>
        <v>8699</v>
      </c>
      <c r="P106" s="99">
        <f t="shared" si="31"/>
        <v>869.90000000000009</v>
      </c>
      <c r="Q106" s="99">
        <f t="shared" si="32"/>
        <v>2609.6999999999998</v>
      </c>
      <c r="R106" s="99">
        <f t="shared" si="33"/>
        <v>2609.6999999999998</v>
      </c>
      <c r="S106" s="99">
        <f t="shared" si="34"/>
        <v>2609.6999999999998</v>
      </c>
    </row>
    <row r="107" spans="1:22" ht="18.75" thickBot="1">
      <c r="A107" s="44" t="s">
        <v>104</v>
      </c>
      <c r="B107" s="42"/>
      <c r="C107" s="25"/>
      <c r="D107" s="25"/>
      <c r="E107" s="15"/>
      <c r="F107" s="15"/>
      <c r="G107" s="15"/>
      <c r="H107" s="15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</row>
    <row r="108" spans="1:22">
      <c r="A108" s="59">
        <v>1</v>
      </c>
      <c r="B108" s="111" t="s">
        <v>101</v>
      </c>
      <c r="C108" s="2" t="s">
        <v>151</v>
      </c>
      <c r="D108" s="114">
        <v>296892</v>
      </c>
      <c r="E108" s="68">
        <f>0.1*D108</f>
        <v>29689.200000000001</v>
      </c>
      <c r="F108" s="109">
        <f t="shared" ref="F108:F110" si="35">0.3*D108</f>
        <v>89067.599999999991</v>
      </c>
      <c r="G108" s="109">
        <f t="shared" ref="G108:G110" si="36">0.3*D108</f>
        <v>89067.599999999991</v>
      </c>
      <c r="H108" s="109">
        <f t="shared" si="29"/>
        <v>89067.599999999991</v>
      </c>
      <c r="I108" s="110" t="s">
        <v>110</v>
      </c>
      <c r="J108" s="65"/>
      <c r="K108" s="65"/>
      <c r="L108" s="65"/>
      <c r="M108" s="65"/>
      <c r="N108" s="65">
        <v>6500</v>
      </c>
      <c r="O108" s="65">
        <f t="shared" ref="O108:O110" si="37">(D108*N108)/100000</f>
        <v>19297.98</v>
      </c>
      <c r="P108" s="99">
        <f t="shared" si="31"/>
        <v>1929.798</v>
      </c>
      <c r="Q108" s="99">
        <f t="shared" si="32"/>
        <v>5789.3939999999993</v>
      </c>
      <c r="R108" s="99">
        <f t="shared" si="33"/>
        <v>5789.3939999999993</v>
      </c>
      <c r="S108" s="99">
        <f t="shared" si="34"/>
        <v>5789.3939999999993</v>
      </c>
    </row>
    <row r="109" spans="1:22">
      <c r="A109" s="59">
        <v>2</v>
      </c>
      <c r="B109" s="111" t="s">
        <v>134</v>
      </c>
      <c r="C109" s="2" t="s">
        <v>151</v>
      </c>
      <c r="D109" s="114">
        <v>89598</v>
      </c>
      <c r="E109" s="68">
        <f t="shared" ref="E109:E114" si="38">0.1*D109</f>
        <v>8959.8000000000011</v>
      </c>
      <c r="F109" s="109">
        <f t="shared" si="35"/>
        <v>26879.399999999998</v>
      </c>
      <c r="G109" s="109">
        <f t="shared" si="36"/>
        <v>26879.399999999998</v>
      </c>
      <c r="H109" s="109">
        <f t="shared" si="29"/>
        <v>26879.399999999998</v>
      </c>
      <c r="I109" s="110" t="s">
        <v>110</v>
      </c>
      <c r="J109" s="65"/>
      <c r="K109" s="65"/>
      <c r="L109" s="65"/>
      <c r="M109" s="65"/>
      <c r="N109" s="65">
        <v>40000</v>
      </c>
      <c r="O109" s="65">
        <f t="shared" si="37"/>
        <v>35839.199999999997</v>
      </c>
      <c r="P109" s="99">
        <f t="shared" si="31"/>
        <v>3583.92</v>
      </c>
      <c r="Q109" s="99">
        <f t="shared" si="32"/>
        <v>10751.759999999998</v>
      </c>
      <c r="R109" s="99">
        <f t="shared" si="33"/>
        <v>10751.759999999998</v>
      </c>
      <c r="S109" s="99">
        <f t="shared" si="34"/>
        <v>10751.759999999998</v>
      </c>
    </row>
    <row r="110" spans="1:22" ht="15" thickBot="1">
      <c r="A110" s="59">
        <v>3</v>
      </c>
      <c r="B110" s="111" t="s">
        <v>102</v>
      </c>
      <c r="C110" s="2" t="s">
        <v>151</v>
      </c>
      <c r="D110" s="114">
        <v>17269</v>
      </c>
      <c r="E110" s="68">
        <f t="shared" si="38"/>
        <v>1726.9</v>
      </c>
      <c r="F110" s="109">
        <f t="shared" si="35"/>
        <v>5180.7</v>
      </c>
      <c r="G110" s="109">
        <f t="shared" si="36"/>
        <v>5180.7</v>
      </c>
      <c r="H110" s="109">
        <f t="shared" si="29"/>
        <v>5180.7</v>
      </c>
      <c r="I110" s="110" t="s">
        <v>110</v>
      </c>
      <c r="J110" s="65"/>
      <c r="K110" s="65"/>
      <c r="L110" s="65"/>
      <c r="M110" s="65"/>
      <c r="N110" s="65">
        <v>100000</v>
      </c>
      <c r="O110" s="65">
        <f t="shared" si="37"/>
        <v>17269</v>
      </c>
      <c r="P110" s="99">
        <f t="shared" si="31"/>
        <v>1726.9</v>
      </c>
      <c r="Q110" s="99">
        <f t="shared" si="32"/>
        <v>5180.7</v>
      </c>
      <c r="R110" s="99">
        <f t="shared" si="33"/>
        <v>5180.7</v>
      </c>
      <c r="S110" s="99">
        <f t="shared" si="34"/>
        <v>5180.7</v>
      </c>
    </row>
    <row r="111" spans="1:22" ht="18.75" thickBot="1">
      <c r="A111" s="22" t="s">
        <v>105</v>
      </c>
      <c r="B111" s="42"/>
      <c r="C111" s="25"/>
      <c r="D111" s="25"/>
      <c r="E111" s="15"/>
      <c r="F111" s="15"/>
      <c r="G111" s="15"/>
      <c r="H111" s="15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22">
      <c r="A112" s="59">
        <v>1</v>
      </c>
      <c r="B112" s="111" t="s">
        <v>101</v>
      </c>
      <c r="C112" s="2" t="s">
        <v>151</v>
      </c>
      <c r="D112" s="108">
        <v>25465</v>
      </c>
      <c r="E112" s="68">
        <f t="shared" si="38"/>
        <v>2546.5</v>
      </c>
      <c r="F112" s="109">
        <f t="shared" ref="F112:F114" si="39">0.3*D112</f>
        <v>7639.5</v>
      </c>
      <c r="G112" s="109">
        <f t="shared" ref="G112:G114" si="40">0.3*D112</f>
        <v>7639.5</v>
      </c>
      <c r="H112" s="109">
        <f t="shared" si="29"/>
        <v>7639.5</v>
      </c>
      <c r="I112" s="110" t="s">
        <v>110</v>
      </c>
      <c r="J112" s="65"/>
      <c r="K112" s="65"/>
      <c r="L112" s="65"/>
      <c r="M112" s="65"/>
      <c r="N112" s="65">
        <v>6500</v>
      </c>
      <c r="O112" s="65">
        <f t="shared" ref="O112:O114" si="41">(D112*N112)/100000</f>
        <v>1655.2249999999999</v>
      </c>
      <c r="P112" s="99">
        <f t="shared" si="31"/>
        <v>165.52250000000001</v>
      </c>
      <c r="Q112" s="99">
        <f t="shared" si="32"/>
        <v>496.56749999999994</v>
      </c>
      <c r="R112" s="99">
        <f t="shared" si="33"/>
        <v>496.56749999999994</v>
      </c>
      <c r="S112" s="99">
        <f t="shared" si="34"/>
        <v>496.56749999999994</v>
      </c>
    </row>
    <row r="113" spans="1:19">
      <c r="A113" s="59">
        <v>2</v>
      </c>
      <c r="B113" s="111" t="s">
        <v>134</v>
      </c>
      <c r="C113" s="2" t="s">
        <v>151</v>
      </c>
      <c r="D113" s="108">
        <v>8482</v>
      </c>
      <c r="E113" s="68">
        <f t="shared" si="38"/>
        <v>848.2</v>
      </c>
      <c r="F113" s="109">
        <f t="shared" si="39"/>
        <v>2544.6</v>
      </c>
      <c r="G113" s="109">
        <f t="shared" si="40"/>
        <v>2544.6</v>
      </c>
      <c r="H113" s="109">
        <f t="shared" si="29"/>
        <v>2544.6</v>
      </c>
      <c r="I113" s="110" t="s">
        <v>110</v>
      </c>
      <c r="J113" s="65"/>
      <c r="K113" s="65"/>
      <c r="L113" s="65"/>
      <c r="M113" s="65"/>
      <c r="N113" s="65">
        <v>40000</v>
      </c>
      <c r="O113" s="65">
        <f t="shared" si="41"/>
        <v>3392.8</v>
      </c>
      <c r="P113" s="99">
        <f t="shared" si="31"/>
        <v>339.28000000000003</v>
      </c>
      <c r="Q113" s="99">
        <f t="shared" si="32"/>
        <v>1017.84</v>
      </c>
      <c r="R113" s="99">
        <f t="shared" si="33"/>
        <v>1017.84</v>
      </c>
      <c r="S113" s="99">
        <f t="shared" si="34"/>
        <v>1017.84</v>
      </c>
    </row>
    <row r="114" spans="1:19">
      <c r="A114" s="59">
        <v>3</v>
      </c>
      <c r="B114" s="111" t="s">
        <v>102</v>
      </c>
      <c r="C114" s="2" t="s">
        <v>151</v>
      </c>
      <c r="D114" s="108">
        <v>3998</v>
      </c>
      <c r="E114" s="68">
        <f t="shared" si="38"/>
        <v>399.8</v>
      </c>
      <c r="F114" s="109">
        <f t="shared" si="39"/>
        <v>1199.3999999999999</v>
      </c>
      <c r="G114" s="109">
        <f t="shared" si="40"/>
        <v>1199.3999999999999</v>
      </c>
      <c r="H114" s="109">
        <f t="shared" si="29"/>
        <v>1199.3999999999999</v>
      </c>
      <c r="I114" s="110" t="s">
        <v>110</v>
      </c>
      <c r="J114" s="65"/>
      <c r="K114" s="65"/>
      <c r="L114" s="65"/>
      <c r="M114" s="65"/>
      <c r="N114" s="65">
        <v>100000</v>
      </c>
      <c r="O114" s="65">
        <f t="shared" si="41"/>
        <v>3998</v>
      </c>
      <c r="P114" s="99">
        <f t="shared" si="31"/>
        <v>399.8</v>
      </c>
      <c r="Q114" s="99">
        <f t="shared" si="32"/>
        <v>1199.3999999999999</v>
      </c>
      <c r="R114" s="99">
        <f t="shared" si="33"/>
        <v>1199.3999999999999</v>
      </c>
      <c r="S114" s="99">
        <f t="shared" si="34"/>
        <v>1199.3999999999999</v>
      </c>
    </row>
    <row r="115" spans="1:19" ht="18">
      <c r="A115" s="28" t="s">
        <v>107</v>
      </c>
      <c r="B115" s="28"/>
      <c r="C115" s="46"/>
      <c r="D115" s="46"/>
      <c r="E115" s="33"/>
      <c r="F115" s="33"/>
      <c r="G115" s="33"/>
      <c r="H115" s="33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3"/>
    </row>
    <row r="116" spans="1:19" ht="18">
      <c r="A116" s="28" t="s">
        <v>108</v>
      </c>
      <c r="B116" s="28"/>
      <c r="C116" s="45"/>
      <c r="D116" s="45"/>
      <c r="E116" s="38"/>
      <c r="F116" s="38"/>
      <c r="G116" s="38"/>
      <c r="H116" s="38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</row>
    <row r="117" spans="1:19">
      <c r="A117" s="59">
        <v>1</v>
      </c>
      <c r="B117" s="107" t="s">
        <v>101</v>
      </c>
      <c r="C117" s="2" t="s">
        <v>151</v>
      </c>
      <c r="D117" s="108">
        <v>237591</v>
      </c>
      <c r="E117" s="109">
        <f>0.1*D117</f>
        <v>23759.100000000002</v>
      </c>
      <c r="F117" s="109">
        <f>0.3*D117</f>
        <v>71277.3</v>
      </c>
      <c r="G117" s="109">
        <f t="shared" ref="G117:G127" si="42">0.3*D117</f>
        <v>71277.3</v>
      </c>
      <c r="H117" s="109">
        <f t="shared" ref="H117:H119" si="43">0.3*D117</f>
        <v>71277.3</v>
      </c>
      <c r="I117" s="110" t="s">
        <v>110</v>
      </c>
      <c r="J117" s="65"/>
      <c r="K117" s="65"/>
      <c r="L117" s="65"/>
      <c r="M117" s="65"/>
      <c r="N117" s="65">
        <v>6500</v>
      </c>
      <c r="O117" s="65">
        <f t="shared" ref="O117:O119" si="44">(D117*N117)/100000</f>
        <v>15443.415000000001</v>
      </c>
      <c r="P117" s="99">
        <f t="shared" si="31"/>
        <v>1544.3415000000002</v>
      </c>
      <c r="Q117" s="99">
        <f t="shared" si="32"/>
        <v>4633.0245000000004</v>
      </c>
      <c r="R117" s="99">
        <f t="shared" si="33"/>
        <v>4633.0245000000004</v>
      </c>
      <c r="S117" s="99">
        <f t="shared" si="34"/>
        <v>4633.0245000000004</v>
      </c>
    </row>
    <row r="118" spans="1:19">
      <c r="A118" s="59">
        <v>2</v>
      </c>
      <c r="B118" s="111" t="s">
        <v>134</v>
      </c>
      <c r="C118" s="2" t="s">
        <v>151</v>
      </c>
      <c r="D118" s="108">
        <v>89536</v>
      </c>
      <c r="E118" s="109">
        <f t="shared" ref="E118:E127" si="45">0.1*D118</f>
        <v>8953.6</v>
      </c>
      <c r="F118" s="109">
        <f t="shared" ref="F118:F119" si="46">0.3*D118</f>
        <v>26860.799999999999</v>
      </c>
      <c r="G118" s="109">
        <f t="shared" si="42"/>
        <v>26860.799999999999</v>
      </c>
      <c r="H118" s="109">
        <f t="shared" si="43"/>
        <v>26860.799999999999</v>
      </c>
      <c r="I118" s="110" t="s">
        <v>110</v>
      </c>
      <c r="J118" s="65"/>
      <c r="K118" s="65"/>
      <c r="L118" s="65"/>
      <c r="M118" s="65"/>
      <c r="N118" s="65">
        <v>40000</v>
      </c>
      <c r="O118" s="65">
        <f t="shared" si="44"/>
        <v>35814.400000000001</v>
      </c>
      <c r="P118" s="99">
        <f t="shared" si="31"/>
        <v>3581.4400000000005</v>
      </c>
      <c r="Q118" s="99">
        <f t="shared" si="32"/>
        <v>10744.32</v>
      </c>
      <c r="R118" s="99">
        <f t="shared" si="33"/>
        <v>10744.32</v>
      </c>
      <c r="S118" s="99">
        <f t="shared" si="34"/>
        <v>10744.32</v>
      </c>
    </row>
    <row r="119" spans="1:19" ht="15" thickBot="1">
      <c r="A119" s="59">
        <v>3</v>
      </c>
      <c r="B119" s="111" t="s">
        <v>102</v>
      </c>
      <c r="C119" s="2" t="s">
        <v>151</v>
      </c>
      <c r="D119" s="108">
        <v>9730</v>
      </c>
      <c r="E119" s="109">
        <f t="shared" si="45"/>
        <v>973</v>
      </c>
      <c r="F119" s="109">
        <f t="shared" si="46"/>
        <v>2919</v>
      </c>
      <c r="G119" s="109">
        <f t="shared" si="42"/>
        <v>2919</v>
      </c>
      <c r="H119" s="109">
        <f t="shared" si="43"/>
        <v>2919</v>
      </c>
      <c r="I119" s="110" t="s">
        <v>110</v>
      </c>
      <c r="J119" s="65"/>
      <c r="K119" s="65"/>
      <c r="L119" s="65"/>
      <c r="M119" s="65"/>
      <c r="N119" s="65">
        <v>100000</v>
      </c>
      <c r="O119" s="65">
        <f t="shared" si="44"/>
        <v>9730</v>
      </c>
      <c r="P119" s="99">
        <f t="shared" si="31"/>
        <v>973</v>
      </c>
      <c r="Q119" s="99">
        <f t="shared" si="32"/>
        <v>2919</v>
      </c>
      <c r="R119" s="99">
        <f t="shared" si="33"/>
        <v>2919</v>
      </c>
      <c r="S119" s="99">
        <f t="shared" si="34"/>
        <v>2919</v>
      </c>
    </row>
    <row r="120" spans="1:19" ht="18.75" thickBot="1">
      <c r="A120" s="22" t="s">
        <v>109</v>
      </c>
      <c r="B120" s="42"/>
      <c r="C120" s="25"/>
      <c r="D120" s="25"/>
      <c r="E120" s="15"/>
      <c r="F120" s="15"/>
      <c r="G120" s="15"/>
      <c r="H120" s="15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</row>
    <row r="121" spans="1:19">
      <c r="A121" s="59">
        <v>1</v>
      </c>
      <c r="B121" s="111" t="s">
        <v>101</v>
      </c>
      <c r="C121" s="2" t="s">
        <v>151</v>
      </c>
      <c r="D121" s="114">
        <v>175851</v>
      </c>
      <c r="E121" s="109">
        <f t="shared" si="45"/>
        <v>17585.100000000002</v>
      </c>
      <c r="F121" s="109">
        <f t="shared" ref="F121:F123" si="47">0.3*D121</f>
        <v>52755.299999999996</v>
      </c>
      <c r="G121" s="109">
        <f t="shared" si="42"/>
        <v>52755.299999999996</v>
      </c>
      <c r="H121" s="109">
        <f t="shared" ref="H121:H123" si="48">0.3*D121</f>
        <v>52755.299999999996</v>
      </c>
      <c r="I121" s="110" t="s">
        <v>110</v>
      </c>
      <c r="J121" s="65"/>
      <c r="K121" s="65"/>
      <c r="L121" s="65"/>
      <c r="M121" s="65"/>
      <c r="N121" s="65">
        <v>6500</v>
      </c>
      <c r="O121" s="65">
        <f t="shared" ref="O121:O127" si="49">(D121*N121)/100000</f>
        <v>11430.315000000001</v>
      </c>
      <c r="P121" s="99">
        <f t="shared" si="31"/>
        <v>1143.0315000000001</v>
      </c>
      <c r="Q121" s="99">
        <f t="shared" si="32"/>
        <v>3429.0945000000002</v>
      </c>
      <c r="R121" s="99">
        <f t="shared" si="33"/>
        <v>3429.0945000000002</v>
      </c>
      <c r="S121" s="99">
        <f t="shared" si="34"/>
        <v>3429.0945000000002</v>
      </c>
    </row>
    <row r="122" spans="1:19">
      <c r="A122" s="59">
        <v>2</v>
      </c>
      <c r="B122" s="111" t="s">
        <v>134</v>
      </c>
      <c r="C122" s="2" t="s">
        <v>151</v>
      </c>
      <c r="D122" s="114">
        <v>53070</v>
      </c>
      <c r="E122" s="109">
        <f t="shared" si="45"/>
        <v>5307</v>
      </c>
      <c r="F122" s="109">
        <f t="shared" si="47"/>
        <v>15921</v>
      </c>
      <c r="G122" s="109">
        <f t="shared" si="42"/>
        <v>15921</v>
      </c>
      <c r="H122" s="109">
        <f t="shared" si="48"/>
        <v>15921</v>
      </c>
      <c r="I122" s="110" t="s">
        <v>110</v>
      </c>
      <c r="J122" s="65"/>
      <c r="K122" s="65"/>
      <c r="L122" s="65"/>
      <c r="M122" s="65"/>
      <c r="N122" s="65">
        <v>40000</v>
      </c>
      <c r="O122" s="65">
        <f t="shared" si="49"/>
        <v>21228</v>
      </c>
      <c r="P122" s="99">
        <f t="shared" si="31"/>
        <v>2122.8000000000002</v>
      </c>
      <c r="Q122" s="99">
        <f t="shared" si="32"/>
        <v>6368.4</v>
      </c>
      <c r="R122" s="99">
        <f t="shared" si="33"/>
        <v>6368.4</v>
      </c>
      <c r="S122" s="99">
        <f t="shared" si="34"/>
        <v>6368.4</v>
      </c>
    </row>
    <row r="123" spans="1:19">
      <c r="A123" s="59">
        <v>3</v>
      </c>
      <c r="B123" s="111" t="s">
        <v>102</v>
      </c>
      <c r="C123" s="2" t="s">
        <v>151</v>
      </c>
      <c r="D123" s="114">
        <v>10229</v>
      </c>
      <c r="E123" s="109">
        <f t="shared" si="45"/>
        <v>1022.9000000000001</v>
      </c>
      <c r="F123" s="109">
        <f t="shared" si="47"/>
        <v>3068.7</v>
      </c>
      <c r="G123" s="109">
        <f t="shared" si="42"/>
        <v>3068.7</v>
      </c>
      <c r="H123" s="109">
        <f t="shared" si="48"/>
        <v>3068.7</v>
      </c>
      <c r="I123" s="110" t="s">
        <v>110</v>
      </c>
      <c r="J123" s="65"/>
      <c r="K123" s="65"/>
      <c r="L123" s="65"/>
      <c r="M123" s="65"/>
      <c r="N123" s="65">
        <v>100000</v>
      </c>
      <c r="O123" s="65">
        <f t="shared" si="49"/>
        <v>10229</v>
      </c>
      <c r="P123" s="99">
        <f t="shared" si="31"/>
        <v>1022.9000000000001</v>
      </c>
      <c r="Q123" s="99">
        <f t="shared" si="32"/>
        <v>3068.7</v>
      </c>
      <c r="R123" s="99">
        <f t="shared" si="33"/>
        <v>3068.7</v>
      </c>
      <c r="S123" s="99">
        <f t="shared" si="34"/>
        <v>3068.7</v>
      </c>
    </row>
    <row r="124" spans="1:19" ht="18">
      <c r="A124" s="32" t="s">
        <v>105</v>
      </c>
      <c r="B124" s="25"/>
      <c r="C124" s="25"/>
      <c r="D124" s="25"/>
      <c r="E124" s="15"/>
      <c r="F124" s="15"/>
      <c r="G124" s="15"/>
      <c r="H124" s="15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3"/>
    </row>
    <row r="125" spans="1:19">
      <c r="A125" s="59">
        <v>1</v>
      </c>
      <c r="B125" s="111" t="s">
        <v>101</v>
      </c>
      <c r="C125" s="2" t="s">
        <v>151</v>
      </c>
      <c r="D125" s="108">
        <v>20672</v>
      </c>
      <c r="E125" s="109">
        <f t="shared" si="45"/>
        <v>2067.2000000000003</v>
      </c>
      <c r="F125" s="109">
        <f t="shared" ref="F125:F127" si="50">0.3*D125</f>
        <v>6201.5999999999995</v>
      </c>
      <c r="G125" s="109">
        <f t="shared" si="42"/>
        <v>6201.5999999999995</v>
      </c>
      <c r="H125" s="109">
        <f t="shared" ref="H125:H127" si="51">0.3*D125</f>
        <v>6201.5999999999995</v>
      </c>
      <c r="I125" s="110" t="s">
        <v>110</v>
      </c>
      <c r="J125" s="65"/>
      <c r="K125" s="65"/>
      <c r="L125" s="65"/>
      <c r="M125" s="65"/>
      <c r="N125" s="65">
        <v>6500</v>
      </c>
      <c r="O125" s="65">
        <f t="shared" si="49"/>
        <v>1343.68</v>
      </c>
      <c r="P125" s="99">
        <f t="shared" si="31"/>
        <v>134.36800000000002</v>
      </c>
      <c r="Q125" s="99">
        <f t="shared" si="32"/>
        <v>403.10399999999998</v>
      </c>
      <c r="R125" s="99">
        <f t="shared" si="33"/>
        <v>403.10399999999998</v>
      </c>
      <c r="S125" s="99">
        <f t="shared" si="34"/>
        <v>403.10399999999998</v>
      </c>
    </row>
    <row r="126" spans="1:19">
      <c r="A126" s="59">
        <v>2</v>
      </c>
      <c r="B126" s="111" t="s">
        <v>134</v>
      </c>
      <c r="C126" s="2" t="s">
        <v>151</v>
      </c>
      <c r="D126" s="108">
        <v>7130</v>
      </c>
      <c r="E126" s="109">
        <f t="shared" si="45"/>
        <v>713</v>
      </c>
      <c r="F126" s="109">
        <f t="shared" si="50"/>
        <v>2139</v>
      </c>
      <c r="G126" s="109">
        <f t="shared" si="42"/>
        <v>2139</v>
      </c>
      <c r="H126" s="109">
        <f t="shared" si="51"/>
        <v>2139</v>
      </c>
      <c r="I126" s="110" t="s">
        <v>110</v>
      </c>
      <c r="J126" s="65"/>
      <c r="K126" s="65"/>
      <c r="L126" s="65"/>
      <c r="M126" s="65"/>
      <c r="N126" s="65">
        <v>40000</v>
      </c>
      <c r="O126" s="65">
        <f t="shared" si="49"/>
        <v>2852</v>
      </c>
      <c r="P126" s="99">
        <f t="shared" si="31"/>
        <v>285.2</v>
      </c>
      <c r="Q126" s="99">
        <f t="shared" si="32"/>
        <v>855.6</v>
      </c>
      <c r="R126" s="99">
        <f t="shared" si="33"/>
        <v>855.6</v>
      </c>
      <c r="S126" s="99">
        <f t="shared" si="34"/>
        <v>855.6</v>
      </c>
    </row>
    <row r="127" spans="1:19" ht="15" thickBot="1">
      <c r="A127" s="59">
        <v>3</v>
      </c>
      <c r="B127" s="115" t="s">
        <v>102</v>
      </c>
      <c r="C127" s="2" t="s">
        <v>151</v>
      </c>
      <c r="D127" s="116">
        <v>3998</v>
      </c>
      <c r="E127" s="109">
        <f t="shared" si="45"/>
        <v>399.8</v>
      </c>
      <c r="F127" s="109">
        <f t="shared" si="50"/>
        <v>1199.3999999999999</v>
      </c>
      <c r="G127" s="109">
        <f t="shared" si="42"/>
        <v>1199.3999999999999</v>
      </c>
      <c r="H127" s="109">
        <f t="shared" si="51"/>
        <v>1199.3999999999999</v>
      </c>
      <c r="I127" s="117" t="s">
        <v>110</v>
      </c>
      <c r="J127" s="66"/>
      <c r="K127" s="66"/>
      <c r="L127" s="66"/>
      <c r="M127" s="66"/>
      <c r="N127" s="65">
        <v>100000</v>
      </c>
      <c r="O127" s="65">
        <f t="shared" si="49"/>
        <v>3998</v>
      </c>
      <c r="P127" s="99">
        <f>O127*0.1</f>
        <v>399.8</v>
      </c>
      <c r="Q127" s="99">
        <f t="shared" si="32"/>
        <v>1199.3999999999999</v>
      </c>
      <c r="R127" s="99">
        <f t="shared" si="33"/>
        <v>1199.3999999999999</v>
      </c>
      <c r="S127" s="99">
        <f t="shared" si="34"/>
        <v>1199.3999999999999</v>
      </c>
    </row>
    <row r="128" spans="1:19" ht="18.75" thickBot="1">
      <c r="A128" s="60" t="s">
        <v>111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4"/>
    </row>
    <row r="129" spans="1:19">
      <c r="A129" s="108">
        <v>1</v>
      </c>
      <c r="B129" s="118" t="s">
        <v>112</v>
      </c>
      <c r="C129" s="2" t="s">
        <v>151</v>
      </c>
      <c r="D129" s="119"/>
      <c r="E129" s="119"/>
      <c r="F129" s="119"/>
      <c r="G129" s="119"/>
      <c r="H129" s="119"/>
      <c r="I129" s="119"/>
      <c r="J129" s="119"/>
      <c r="K129" s="37"/>
      <c r="L129" s="37"/>
      <c r="M129" s="37"/>
      <c r="N129" s="37"/>
      <c r="O129" s="120">
        <v>18</v>
      </c>
      <c r="P129" s="121">
        <f>O129+(0.05*O129)</f>
        <v>18.899999999999999</v>
      </c>
      <c r="Q129" s="121">
        <f>P129+(0.05*P129)</f>
        <v>19.844999999999999</v>
      </c>
      <c r="R129" s="121">
        <f>Q129+(0.05*Q129)</f>
        <v>20.837249999999997</v>
      </c>
      <c r="S129" s="121">
        <f>R129+(0.05*R129)</f>
        <v>21.879112499999998</v>
      </c>
    </row>
    <row r="130" spans="1:19">
      <c r="A130" s="114">
        <v>2</v>
      </c>
      <c r="B130" s="122" t="s">
        <v>113</v>
      </c>
      <c r="C130" s="2" t="s">
        <v>151</v>
      </c>
      <c r="D130" s="101"/>
      <c r="E130" s="101"/>
      <c r="F130" s="101"/>
      <c r="G130" s="101"/>
      <c r="H130" s="101"/>
      <c r="I130" s="101"/>
      <c r="J130" s="101"/>
      <c r="K130" s="13"/>
      <c r="L130" s="13"/>
      <c r="M130" s="13"/>
      <c r="N130" s="13"/>
      <c r="O130" s="123">
        <v>45</v>
      </c>
      <c r="P130" s="124">
        <f>O130+(0.05*O130)</f>
        <v>47.25</v>
      </c>
      <c r="Q130" s="124">
        <f t="shared" ref="Q130:S135" si="52">P130+(0.05*P130)</f>
        <v>49.612499999999997</v>
      </c>
      <c r="R130" s="124">
        <f t="shared" si="52"/>
        <v>52.093125000000001</v>
      </c>
      <c r="S130" s="124">
        <f t="shared" si="52"/>
        <v>54.697781249999998</v>
      </c>
    </row>
    <row r="131" spans="1:19">
      <c r="A131" s="108">
        <v>3</v>
      </c>
      <c r="B131" s="125" t="s">
        <v>114</v>
      </c>
      <c r="C131" s="2" t="s">
        <v>151</v>
      </c>
      <c r="D131" s="101"/>
      <c r="E131" s="101"/>
      <c r="F131" s="101"/>
      <c r="G131" s="101"/>
      <c r="H131" s="101"/>
      <c r="I131" s="101"/>
      <c r="J131" s="101"/>
      <c r="K131" s="13"/>
      <c r="L131" s="13"/>
      <c r="M131" s="13"/>
      <c r="N131" s="13"/>
      <c r="O131" s="123">
        <v>70</v>
      </c>
      <c r="P131" s="124">
        <f>O131+(0.05*O131)</f>
        <v>73.5</v>
      </c>
      <c r="Q131" s="124">
        <f t="shared" si="52"/>
        <v>77.174999999999997</v>
      </c>
      <c r="R131" s="124">
        <f t="shared" si="52"/>
        <v>81.033749999999998</v>
      </c>
      <c r="S131" s="124">
        <f t="shared" si="52"/>
        <v>85.085437499999998</v>
      </c>
    </row>
    <row r="132" spans="1:19">
      <c r="A132" s="114">
        <v>4</v>
      </c>
      <c r="B132" s="122" t="s">
        <v>115</v>
      </c>
      <c r="C132" s="2" t="s">
        <v>151</v>
      </c>
      <c r="D132" s="101"/>
      <c r="E132" s="101"/>
      <c r="F132" s="101"/>
      <c r="G132" s="101"/>
      <c r="H132" s="101"/>
      <c r="I132" s="101"/>
      <c r="J132" s="101"/>
      <c r="K132" s="13"/>
      <c r="L132" s="13"/>
      <c r="M132" s="13"/>
      <c r="N132" s="13"/>
      <c r="O132" s="123">
        <v>37</v>
      </c>
      <c r="P132" s="124">
        <f>O132+(0.05*O132)</f>
        <v>38.85</v>
      </c>
      <c r="Q132" s="124">
        <f t="shared" si="52"/>
        <v>40.792500000000004</v>
      </c>
      <c r="R132" s="124">
        <f t="shared" si="52"/>
        <v>42.832125000000005</v>
      </c>
      <c r="S132" s="124">
        <f t="shared" si="52"/>
        <v>44.973731250000007</v>
      </c>
    </row>
    <row r="133" spans="1:19">
      <c r="A133" s="108">
        <v>5</v>
      </c>
      <c r="B133" s="125" t="s">
        <v>116</v>
      </c>
      <c r="C133" s="2" t="s">
        <v>151</v>
      </c>
      <c r="D133" s="101"/>
      <c r="E133" s="101"/>
      <c r="F133" s="101"/>
      <c r="G133" s="101"/>
      <c r="H133" s="101"/>
      <c r="I133" s="101"/>
      <c r="J133" s="101"/>
      <c r="K133" s="13"/>
      <c r="L133" s="13"/>
      <c r="M133" s="13"/>
      <c r="N133" s="13"/>
      <c r="O133" s="123">
        <v>98</v>
      </c>
      <c r="P133" s="124">
        <f>O133+(0.05*O133)</f>
        <v>102.9</v>
      </c>
      <c r="Q133" s="124">
        <f t="shared" si="52"/>
        <v>108.045</v>
      </c>
      <c r="R133" s="124">
        <f t="shared" si="52"/>
        <v>113.44725</v>
      </c>
      <c r="S133" s="124">
        <f t="shared" si="52"/>
        <v>119.1196125</v>
      </c>
    </row>
    <row r="134" spans="1:19">
      <c r="A134" s="114">
        <v>6</v>
      </c>
      <c r="B134" s="122" t="s">
        <v>117</v>
      </c>
      <c r="C134" s="2" t="s">
        <v>151</v>
      </c>
      <c r="D134" s="101"/>
      <c r="E134" s="101"/>
      <c r="F134" s="101"/>
      <c r="G134" s="101"/>
      <c r="H134" s="101"/>
      <c r="I134" s="101"/>
      <c r="J134" s="101"/>
      <c r="K134" s="13"/>
      <c r="L134" s="13"/>
      <c r="M134" s="13"/>
      <c r="N134" s="13"/>
      <c r="O134" s="123">
        <v>8</v>
      </c>
      <c r="P134" s="124">
        <f>O134+(0.05*O134)</f>
        <v>8.4</v>
      </c>
      <c r="Q134" s="124">
        <f t="shared" si="52"/>
        <v>8.82</v>
      </c>
      <c r="R134" s="124">
        <f t="shared" si="52"/>
        <v>9.261000000000001</v>
      </c>
      <c r="S134" s="124">
        <f t="shared" si="52"/>
        <v>9.7240500000000019</v>
      </c>
    </row>
    <row r="135" spans="1:19" ht="15" thickBot="1">
      <c r="A135" s="116">
        <v>7</v>
      </c>
      <c r="B135" s="126" t="s">
        <v>118</v>
      </c>
      <c r="C135" s="2" t="s">
        <v>151</v>
      </c>
      <c r="D135" s="127"/>
      <c r="E135" s="127"/>
      <c r="F135" s="127"/>
      <c r="G135" s="127"/>
      <c r="H135" s="127"/>
      <c r="I135" s="127"/>
      <c r="J135" s="127"/>
      <c r="K135" s="18"/>
      <c r="L135" s="18"/>
      <c r="M135" s="18"/>
      <c r="N135" s="18"/>
      <c r="O135" s="128">
        <v>2.64</v>
      </c>
      <c r="P135" s="129">
        <f>O135+(0.05*O135)</f>
        <v>2.7720000000000002</v>
      </c>
      <c r="Q135" s="129">
        <f t="shared" si="52"/>
        <v>2.9106000000000001</v>
      </c>
      <c r="R135" s="129">
        <f t="shared" si="52"/>
        <v>3.05613</v>
      </c>
      <c r="S135" s="129">
        <f t="shared" si="52"/>
        <v>3.2089365000000001</v>
      </c>
    </row>
    <row r="136" spans="1:19" ht="18">
      <c r="A136" s="43" t="s">
        <v>133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61"/>
    </row>
    <row r="137" spans="1:19">
      <c r="A137" s="130">
        <v>1</v>
      </c>
      <c r="B137" s="125" t="s">
        <v>126</v>
      </c>
      <c r="C137" s="2" t="s">
        <v>151</v>
      </c>
      <c r="D137" s="101">
        <v>201</v>
      </c>
      <c r="E137" s="101">
        <v>201</v>
      </c>
      <c r="F137" s="101"/>
      <c r="G137" s="101"/>
      <c r="H137" s="101"/>
      <c r="I137" s="101" t="s">
        <v>131</v>
      </c>
      <c r="J137" s="101"/>
      <c r="K137" s="13"/>
      <c r="L137" s="13"/>
      <c r="M137" s="13"/>
      <c r="N137" s="13"/>
      <c r="O137" s="13">
        <v>165000</v>
      </c>
      <c r="P137" s="13">
        <v>165000</v>
      </c>
      <c r="Q137" s="132" t="s">
        <v>135</v>
      </c>
      <c r="R137" s="132" t="s">
        <v>135</v>
      </c>
      <c r="S137" s="132" t="s">
        <v>135</v>
      </c>
    </row>
    <row r="138" spans="1:19">
      <c r="A138" s="130">
        <v>2</v>
      </c>
      <c r="B138" s="122" t="s">
        <v>127</v>
      </c>
      <c r="C138" s="2" t="s">
        <v>151</v>
      </c>
      <c r="D138" s="101">
        <v>62</v>
      </c>
      <c r="E138" s="90">
        <f>15.2+8.6+6.3+7.7</f>
        <v>37.799999999999997</v>
      </c>
      <c r="F138" s="101"/>
      <c r="G138" s="101"/>
      <c r="H138" s="101"/>
      <c r="I138" s="101" t="s">
        <v>62</v>
      </c>
      <c r="J138" s="101"/>
      <c r="K138" s="13"/>
      <c r="L138" s="13"/>
      <c r="M138" s="13"/>
      <c r="N138" s="90">
        <f>O138/D138</f>
        <v>646.77419354838707</v>
      </c>
      <c r="O138" s="13">
        <v>40100</v>
      </c>
      <c r="P138" s="124">
        <f>37.8*N138</f>
        <v>24448.06451612903</v>
      </c>
      <c r="Q138" s="124">
        <f>24*N138</f>
        <v>15522.58064516129</v>
      </c>
      <c r="R138" s="132" t="s">
        <v>135</v>
      </c>
      <c r="S138" s="132" t="s">
        <v>135</v>
      </c>
    </row>
    <row r="139" spans="1:19">
      <c r="A139" s="130">
        <v>3</v>
      </c>
      <c r="B139" s="125" t="s">
        <v>128</v>
      </c>
      <c r="C139" s="2" t="s">
        <v>151</v>
      </c>
      <c r="D139" s="101">
        <v>56</v>
      </c>
      <c r="E139" s="90">
        <v>34</v>
      </c>
      <c r="F139" s="101"/>
      <c r="G139" s="101"/>
      <c r="H139" s="101"/>
      <c r="I139" s="101" t="s">
        <v>132</v>
      </c>
      <c r="J139" s="101"/>
      <c r="K139" s="13"/>
      <c r="L139" s="13"/>
      <c r="M139" s="13"/>
      <c r="N139" s="133">
        <v>484</v>
      </c>
      <c r="O139" s="13">
        <f>(D139*N139)</f>
        <v>27104</v>
      </c>
      <c r="P139" s="124">
        <f>N139*34</f>
        <v>16456</v>
      </c>
      <c r="Q139" s="124">
        <f>N139*22</f>
        <v>10648</v>
      </c>
      <c r="R139" s="132" t="s">
        <v>135</v>
      </c>
      <c r="S139" s="132" t="s">
        <v>135</v>
      </c>
    </row>
    <row r="140" spans="1:19">
      <c r="A140" s="130">
        <v>4</v>
      </c>
      <c r="B140" s="122" t="s">
        <v>129</v>
      </c>
      <c r="C140" s="2" t="s">
        <v>151</v>
      </c>
      <c r="D140" s="101">
        <v>56</v>
      </c>
      <c r="E140" s="90">
        <v>34</v>
      </c>
      <c r="F140" s="101"/>
      <c r="G140" s="101"/>
      <c r="H140" s="101"/>
      <c r="I140" s="101" t="s">
        <v>132</v>
      </c>
      <c r="J140" s="101"/>
      <c r="K140" s="13"/>
      <c r="L140" s="13"/>
      <c r="M140" s="13"/>
      <c r="N140" s="13">
        <v>0</v>
      </c>
      <c r="O140" s="13">
        <v>0</v>
      </c>
      <c r="P140" s="132" t="s">
        <v>135</v>
      </c>
      <c r="Q140" s="132" t="s">
        <v>135</v>
      </c>
      <c r="R140" s="132" t="s">
        <v>135</v>
      </c>
      <c r="S140" s="132" t="s">
        <v>135</v>
      </c>
    </row>
    <row r="141" spans="1:19">
      <c r="A141" s="130">
        <v>5</v>
      </c>
      <c r="B141" s="125" t="s">
        <v>130</v>
      </c>
      <c r="C141" s="2" t="s">
        <v>151</v>
      </c>
      <c r="D141" s="101">
        <v>56</v>
      </c>
      <c r="E141" s="90">
        <v>34</v>
      </c>
      <c r="F141" s="101"/>
      <c r="G141" s="101"/>
      <c r="H141" s="101"/>
      <c r="I141" s="101" t="s">
        <v>132</v>
      </c>
      <c r="J141" s="101"/>
      <c r="K141" s="13"/>
      <c r="L141" s="13"/>
      <c r="M141" s="13"/>
      <c r="N141" s="133">
        <v>509</v>
      </c>
      <c r="O141" s="13">
        <f>(N141*D141)</f>
        <v>28504</v>
      </c>
      <c r="P141" s="124">
        <f>N141*34</f>
        <v>17306</v>
      </c>
      <c r="Q141" s="124">
        <f>N141*22</f>
        <v>11198</v>
      </c>
      <c r="R141" s="132" t="s">
        <v>135</v>
      </c>
      <c r="S141" s="132" t="s">
        <v>135</v>
      </c>
    </row>
  </sheetData>
  <mergeCells count="45">
    <mergeCell ref="A124:D124"/>
    <mergeCell ref="I124:S124"/>
    <mergeCell ref="A128:S128"/>
    <mergeCell ref="A136:S136"/>
    <mergeCell ref="C4:S4"/>
    <mergeCell ref="A115:D115"/>
    <mergeCell ref="I115:S115"/>
    <mergeCell ref="A116:D116"/>
    <mergeCell ref="I116:S116"/>
    <mergeCell ref="A120:D120"/>
    <mergeCell ref="I120:S120"/>
    <mergeCell ref="A103:D103"/>
    <mergeCell ref="I103:S103"/>
    <mergeCell ref="A107:D107"/>
    <mergeCell ref="I107:S107"/>
    <mergeCell ref="A111:D111"/>
    <mergeCell ref="I111:S111"/>
    <mergeCell ref="A25:S25"/>
    <mergeCell ref="A51:S51"/>
    <mergeCell ref="A68:S68"/>
    <mergeCell ref="A71:S71"/>
    <mergeCell ref="A101:S101"/>
    <mergeCell ref="A102:D102"/>
    <mergeCell ref="I102:S102"/>
    <mergeCell ref="O6:O7"/>
    <mergeCell ref="P6:P7"/>
    <mergeCell ref="Q6:Q7"/>
    <mergeCell ref="R6:R7"/>
    <mergeCell ref="S6:S7"/>
    <mergeCell ref="A8:S8"/>
    <mergeCell ref="F6:F7"/>
    <mergeCell ref="G6:G7"/>
    <mergeCell ref="H6:H7"/>
    <mergeCell ref="I6:I7"/>
    <mergeCell ref="J6:J7"/>
    <mergeCell ref="N6:N7"/>
    <mergeCell ref="D1:I1"/>
    <mergeCell ref="D2:I2"/>
    <mergeCell ref="D3:I3"/>
    <mergeCell ref="A5:S5"/>
    <mergeCell ref="A6:A7"/>
    <mergeCell ref="B6:B7"/>
    <mergeCell ref="C6:C7"/>
    <mergeCell ref="D6:D7"/>
    <mergeCell ref="E6:E7"/>
  </mergeCells>
  <hyperlinks>
    <hyperlink ref="D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8"/>
  <sheetViews>
    <sheetView topLeftCell="A126" zoomScale="80" zoomScaleNormal="80" workbookViewId="0">
      <selection activeCell="F135" sqref="F135:F137"/>
    </sheetView>
  </sheetViews>
  <sheetFormatPr defaultRowHeight="14.25"/>
  <cols>
    <col min="1" max="1" width="5.140625" style="92" bestFit="1" customWidth="1"/>
    <col min="2" max="2" width="46.7109375" style="92" customWidth="1"/>
    <col min="3" max="3" width="31.5703125" style="92" customWidth="1"/>
    <col min="4" max="4" width="0" style="92" hidden="1" customWidth="1"/>
    <col min="5" max="5" width="8.7109375" style="92" hidden="1" customWidth="1"/>
    <col min="6" max="6" width="16.28515625" style="92" customWidth="1"/>
    <col min="7" max="8" width="0" style="92" hidden="1" customWidth="1"/>
    <col min="9" max="9" width="15.85546875" style="92" customWidth="1"/>
    <col min="10" max="10" width="9.140625" style="92" hidden="1" customWidth="1"/>
    <col min="11" max="13" width="0" style="92" hidden="1" customWidth="1"/>
    <col min="14" max="14" width="12.140625" style="92" hidden="1" customWidth="1"/>
    <col min="15" max="15" width="0" style="92" hidden="1" customWidth="1"/>
    <col min="16" max="16" width="19.5703125" style="92" hidden="1" customWidth="1"/>
    <col min="17" max="17" width="18.28515625" style="92" customWidth="1"/>
    <col min="18" max="19" width="0" style="92" hidden="1" customWidth="1"/>
    <col min="20" max="16384" width="9.140625" style="92"/>
  </cols>
  <sheetData>
    <row r="1" spans="1:19" ht="21" thickBot="1">
      <c r="A1" s="137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19" ht="15">
      <c r="A2" s="140" t="s">
        <v>1</v>
      </c>
      <c r="B2" s="20" t="s">
        <v>2</v>
      </c>
      <c r="C2" s="20" t="s">
        <v>150</v>
      </c>
      <c r="D2" s="88" t="s">
        <v>139</v>
      </c>
      <c r="E2" s="20" t="s">
        <v>140</v>
      </c>
      <c r="F2" s="20" t="s">
        <v>141</v>
      </c>
      <c r="G2" s="20" t="s">
        <v>142</v>
      </c>
      <c r="H2" s="20" t="s">
        <v>143</v>
      </c>
      <c r="I2" s="88" t="s">
        <v>152</v>
      </c>
      <c r="J2" s="88" t="s">
        <v>3</v>
      </c>
      <c r="K2" s="141"/>
      <c r="L2" s="141"/>
      <c r="M2" s="142"/>
      <c r="N2" s="20" t="s">
        <v>97</v>
      </c>
      <c r="O2" s="20" t="s">
        <v>148</v>
      </c>
      <c r="P2" s="20" t="s">
        <v>144</v>
      </c>
      <c r="Q2" s="20" t="s">
        <v>145</v>
      </c>
      <c r="R2" s="20" t="s">
        <v>146</v>
      </c>
      <c r="S2" s="20" t="s">
        <v>147</v>
      </c>
    </row>
    <row r="3" spans="1:19" ht="15.75" thickBot="1">
      <c r="A3" s="143">
        <v>1</v>
      </c>
      <c r="B3" s="31" t="s">
        <v>4</v>
      </c>
      <c r="C3" s="31" t="s">
        <v>4</v>
      </c>
      <c r="D3" s="20">
        <v>351</v>
      </c>
      <c r="E3" s="31">
        <v>54</v>
      </c>
      <c r="F3" s="31">
        <v>54</v>
      </c>
      <c r="G3" s="31">
        <v>54</v>
      </c>
      <c r="H3" s="31">
        <v>54</v>
      </c>
      <c r="I3" s="89" t="s">
        <v>5</v>
      </c>
      <c r="J3" s="20">
        <v>351</v>
      </c>
      <c r="K3" s="141"/>
      <c r="L3" s="141"/>
      <c r="M3" s="142"/>
      <c r="N3" s="31">
        <v>54</v>
      </c>
      <c r="O3" s="31">
        <v>54</v>
      </c>
      <c r="P3" s="31">
        <v>54</v>
      </c>
      <c r="Q3" s="31">
        <v>54</v>
      </c>
      <c r="R3" s="31">
        <v>54</v>
      </c>
      <c r="S3" s="31">
        <v>54</v>
      </c>
    </row>
    <row r="4" spans="1:19" ht="18.75" thickBot="1">
      <c r="A4" s="144" t="s">
        <v>0</v>
      </c>
      <c r="B4" s="145"/>
      <c r="C4" s="145"/>
      <c r="D4" s="145"/>
      <c r="E4" s="145"/>
      <c r="F4" s="145"/>
      <c r="G4" s="145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19">
      <c r="A5" s="3">
        <v>1</v>
      </c>
      <c r="B5" s="2" t="s">
        <v>4</v>
      </c>
      <c r="C5" s="2" t="s">
        <v>151</v>
      </c>
      <c r="D5" s="3">
        <v>351</v>
      </c>
      <c r="E5" s="68">
        <f t="shared" ref="E5:E19" si="0">0.2*D5</f>
        <v>70.2</v>
      </c>
      <c r="F5" s="68">
        <f>0.4*D5</f>
        <v>140.4</v>
      </c>
      <c r="G5" s="68">
        <f>0.25*D5</f>
        <v>87.75</v>
      </c>
      <c r="H5" s="68">
        <f>0.15*D5</f>
        <v>52.65</v>
      </c>
      <c r="I5" s="3" t="s">
        <v>7</v>
      </c>
      <c r="J5" s="3">
        <v>351</v>
      </c>
      <c r="K5" s="14"/>
      <c r="L5" s="14"/>
      <c r="M5" s="148"/>
      <c r="N5" s="70">
        <v>6463321.222222222</v>
      </c>
      <c r="O5" s="70">
        <v>22686.25749</v>
      </c>
      <c r="P5" s="70">
        <f>0.2*O5</f>
        <v>4537.2514980000005</v>
      </c>
      <c r="Q5" s="70">
        <f>0.4*O5</f>
        <v>9074.5029960000011</v>
      </c>
      <c r="R5" s="70">
        <f>0.25*O5</f>
        <v>5671.5643725</v>
      </c>
      <c r="S5" s="70">
        <f>0.15*O5</f>
        <v>3402.9386234999997</v>
      </c>
    </row>
    <row r="6" spans="1:19">
      <c r="A6" s="3">
        <v>2</v>
      </c>
      <c r="B6" s="2" t="s">
        <v>6</v>
      </c>
      <c r="C6" s="2" t="s">
        <v>151</v>
      </c>
      <c r="D6" s="3">
        <v>468</v>
      </c>
      <c r="E6" s="68">
        <f t="shared" si="0"/>
        <v>93.600000000000009</v>
      </c>
      <c r="F6" s="68">
        <f t="shared" ref="F6:F19" si="1">0.4*D6</f>
        <v>187.20000000000002</v>
      </c>
      <c r="G6" s="68">
        <f t="shared" ref="G6:G19" si="2">0.25*D6</f>
        <v>117</v>
      </c>
      <c r="H6" s="68">
        <f t="shared" ref="H6:H19" si="3">0.15*D6</f>
        <v>70.2</v>
      </c>
      <c r="I6" s="3" t="s">
        <v>7</v>
      </c>
      <c r="J6" s="3">
        <v>468</v>
      </c>
      <c r="K6" s="14"/>
      <c r="L6" s="14"/>
      <c r="M6" s="148"/>
      <c r="N6" s="70">
        <v>101624.01851851853</v>
      </c>
      <c r="O6" s="70">
        <v>475.60040666666674</v>
      </c>
      <c r="P6" s="70">
        <f t="shared" ref="P6:P19" si="4">0.2*O6</f>
        <v>95.12008133333336</v>
      </c>
      <c r="Q6" s="70">
        <f t="shared" ref="Q6:Q66" si="5">0.4*O6</f>
        <v>190.24016266666672</v>
      </c>
      <c r="R6" s="70">
        <f t="shared" ref="R6:R69" si="6">0.25*O6</f>
        <v>118.90010166666669</v>
      </c>
      <c r="S6" s="70">
        <f t="shared" ref="S6:S69" si="7">0.15*O6</f>
        <v>71.340061000000006</v>
      </c>
    </row>
    <row r="7" spans="1:19">
      <c r="A7" s="3">
        <v>3</v>
      </c>
      <c r="B7" s="2" t="s">
        <v>8</v>
      </c>
      <c r="C7" s="2" t="s">
        <v>151</v>
      </c>
      <c r="D7" s="3">
        <v>39</v>
      </c>
      <c r="E7" s="68">
        <f t="shared" si="0"/>
        <v>7.8000000000000007</v>
      </c>
      <c r="F7" s="68">
        <f t="shared" si="1"/>
        <v>15.600000000000001</v>
      </c>
      <c r="G7" s="68">
        <f t="shared" si="2"/>
        <v>9.75</v>
      </c>
      <c r="H7" s="68">
        <f t="shared" si="3"/>
        <v>5.85</v>
      </c>
      <c r="I7" s="3" t="s">
        <v>5</v>
      </c>
      <c r="J7" s="3">
        <v>39</v>
      </c>
      <c r="K7" s="14"/>
      <c r="L7" s="14"/>
      <c r="M7" s="148"/>
      <c r="N7" s="70">
        <v>1643598.6666666667</v>
      </c>
      <c r="O7" s="70">
        <v>641.00347999999997</v>
      </c>
      <c r="P7" s="70">
        <f t="shared" si="4"/>
        <v>128.20069599999999</v>
      </c>
      <c r="Q7" s="70">
        <f t="shared" si="5"/>
        <v>256.40139199999999</v>
      </c>
      <c r="R7" s="70">
        <f t="shared" si="6"/>
        <v>160.25086999999999</v>
      </c>
      <c r="S7" s="70">
        <f t="shared" si="7"/>
        <v>96.150521999999995</v>
      </c>
    </row>
    <row r="8" spans="1:19">
      <c r="A8" s="3">
        <v>4</v>
      </c>
      <c r="B8" s="2" t="s">
        <v>9</v>
      </c>
      <c r="C8" s="2" t="s">
        <v>151</v>
      </c>
      <c r="D8" s="3">
        <v>339300</v>
      </c>
      <c r="E8" s="68">
        <f t="shared" si="0"/>
        <v>67860</v>
      </c>
      <c r="F8" s="68">
        <f t="shared" si="1"/>
        <v>135720</v>
      </c>
      <c r="G8" s="68">
        <f t="shared" si="2"/>
        <v>84825</v>
      </c>
      <c r="H8" s="68">
        <f t="shared" si="3"/>
        <v>50895</v>
      </c>
      <c r="I8" s="3" t="s">
        <v>10</v>
      </c>
      <c r="J8" s="3">
        <v>339300</v>
      </c>
      <c r="K8" s="14"/>
      <c r="L8" s="14"/>
      <c r="M8" s="148"/>
      <c r="N8" s="70">
        <v>256</v>
      </c>
      <c r="O8" s="70">
        <v>868.60799999999995</v>
      </c>
      <c r="P8" s="70">
        <f t="shared" si="4"/>
        <v>173.7216</v>
      </c>
      <c r="Q8" s="70">
        <f t="shared" si="5"/>
        <v>347.44319999999999</v>
      </c>
      <c r="R8" s="70">
        <f t="shared" si="6"/>
        <v>217.15199999999999</v>
      </c>
      <c r="S8" s="70">
        <f t="shared" si="7"/>
        <v>130.29119999999998</v>
      </c>
    </row>
    <row r="9" spans="1:19">
      <c r="A9" s="3">
        <v>5</v>
      </c>
      <c r="B9" s="2" t="s">
        <v>11</v>
      </c>
      <c r="C9" s="2" t="s">
        <v>151</v>
      </c>
      <c r="D9" s="3">
        <v>85800</v>
      </c>
      <c r="E9" s="68">
        <f t="shared" si="0"/>
        <v>17160</v>
      </c>
      <c r="F9" s="68">
        <f t="shared" si="1"/>
        <v>34320</v>
      </c>
      <c r="G9" s="68">
        <f t="shared" si="2"/>
        <v>21450</v>
      </c>
      <c r="H9" s="68">
        <f t="shared" si="3"/>
        <v>12870</v>
      </c>
      <c r="I9" s="3" t="s">
        <v>10</v>
      </c>
      <c r="J9" s="3">
        <v>85800</v>
      </c>
      <c r="K9" s="14"/>
      <c r="L9" s="14"/>
      <c r="M9" s="148"/>
      <c r="N9" s="70">
        <v>660</v>
      </c>
      <c r="O9" s="70">
        <v>566.28</v>
      </c>
      <c r="P9" s="70">
        <f t="shared" si="4"/>
        <v>113.256</v>
      </c>
      <c r="Q9" s="70">
        <f t="shared" si="5"/>
        <v>226.512</v>
      </c>
      <c r="R9" s="70">
        <f t="shared" si="6"/>
        <v>141.57</v>
      </c>
      <c r="S9" s="70">
        <f t="shared" si="7"/>
        <v>84.941999999999993</v>
      </c>
    </row>
    <row r="10" spans="1:19">
      <c r="A10" s="3">
        <v>6</v>
      </c>
      <c r="B10" s="2" t="s">
        <v>12</v>
      </c>
      <c r="C10" s="2" t="s">
        <v>151</v>
      </c>
      <c r="D10" s="3">
        <v>1657500</v>
      </c>
      <c r="E10" s="68">
        <f t="shared" si="0"/>
        <v>331500</v>
      </c>
      <c r="F10" s="68">
        <f t="shared" si="1"/>
        <v>663000</v>
      </c>
      <c r="G10" s="68">
        <f t="shared" si="2"/>
        <v>414375</v>
      </c>
      <c r="H10" s="68">
        <f t="shared" si="3"/>
        <v>248625</v>
      </c>
      <c r="I10" s="3" t="s">
        <v>10</v>
      </c>
      <c r="J10" s="3">
        <v>1657500</v>
      </c>
      <c r="K10" s="14"/>
      <c r="L10" s="14"/>
      <c r="M10" s="148"/>
      <c r="N10" s="70">
        <v>40</v>
      </c>
      <c r="O10" s="70">
        <v>663</v>
      </c>
      <c r="P10" s="70">
        <f t="shared" si="4"/>
        <v>132.6</v>
      </c>
      <c r="Q10" s="70">
        <f t="shared" si="5"/>
        <v>265.2</v>
      </c>
      <c r="R10" s="70">
        <f t="shared" si="6"/>
        <v>165.75</v>
      </c>
      <c r="S10" s="70">
        <f t="shared" si="7"/>
        <v>99.45</v>
      </c>
    </row>
    <row r="11" spans="1:19">
      <c r="A11" s="3">
        <v>7</v>
      </c>
      <c r="B11" s="2" t="s">
        <v>13</v>
      </c>
      <c r="C11" s="2" t="s">
        <v>151</v>
      </c>
      <c r="D11" s="3">
        <v>30420</v>
      </c>
      <c r="E11" s="68">
        <f t="shared" si="0"/>
        <v>6084</v>
      </c>
      <c r="F11" s="68">
        <f t="shared" si="1"/>
        <v>12168</v>
      </c>
      <c r="G11" s="68">
        <f t="shared" si="2"/>
        <v>7605</v>
      </c>
      <c r="H11" s="68">
        <f t="shared" si="3"/>
        <v>4563</v>
      </c>
      <c r="I11" s="3" t="s">
        <v>5</v>
      </c>
      <c r="J11" s="3">
        <v>30420</v>
      </c>
      <c r="K11" s="14"/>
      <c r="L11" s="14"/>
      <c r="M11" s="148"/>
      <c r="N11" s="70">
        <v>9641</v>
      </c>
      <c r="O11" s="70">
        <v>2932.7921999999999</v>
      </c>
      <c r="P11" s="70">
        <f t="shared" si="4"/>
        <v>586.55844000000002</v>
      </c>
      <c r="Q11" s="70">
        <f t="shared" si="5"/>
        <v>1173.11688</v>
      </c>
      <c r="R11" s="70">
        <f t="shared" si="6"/>
        <v>733.19804999999997</v>
      </c>
      <c r="S11" s="70">
        <f t="shared" si="7"/>
        <v>439.91882999999996</v>
      </c>
    </row>
    <row r="12" spans="1:19">
      <c r="A12" s="3">
        <v>8</v>
      </c>
      <c r="B12" s="2" t="s">
        <v>14</v>
      </c>
      <c r="C12" s="2" t="s">
        <v>151</v>
      </c>
      <c r="D12" s="3">
        <v>195</v>
      </c>
      <c r="E12" s="68">
        <f t="shared" si="0"/>
        <v>39</v>
      </c>
      <c r="F12" s="68">
        <f t="shared" si="1"/>
        <v>78</v>
      </c>
      <c r="G12" s="68">
        <f t="shared" si="2"/>
        <v>48.75</v>
      </c>
      <c r="H12" s="68">
        <f t="shared" si="3"/>
        <v>29.25</v>
      </c>
      <c r="I12" s="3" t="s">
        <v>5</v>
      </c>
      <c r="J12" s="3">
        <v>195</v>
      </c>
      <c r="K12" s="14"/>
      <c r="L12" s="14"/>
      <c r="M12" s="148"/>
      <c r="N12" s="70">
        <v>403029</v>
      </c>
      <c r="O12" s="70">
        <v>785.90655000000004</v>
      </c>
      <c r="P12" s="70">
        <f t="shared" si="4"/>
        <v>157.18131000000002</v>
      </c>
      <c r="Q12" s="70">
        <f t="shared" si="5"/>
        <v>314.36262000000005</v>
      </c>
      <c r="R12" s="70">
        <f t="shared" si="6"/>
        <v>196.47663750000001</v>
      </c>
      <c r="S12" s="70">
        <f t="shared" si="7"/>
        <v>117.8859825</v>
      </c>
    </row>
    <row r="13" spans="1:19">
      <c r="A13" s="3">
        <v>9</v>
      </c>
      <c r="B13" s="2" t="s">
        <v>15</v>
      </c>
      <c r="C13" s="2" t="s">
        <v>151</v>
      </c>
      <c r="D13" s="3">
        <v>546</v>
      </c>
      <c r="E13" s="68">
        <f t="shared" si="0"/>
        <v>109.2</v>
      </c>
      <c r="F13" s="68">
        <f t="shared" si="1"/>
        <v>218.4</v>
      </c>
      <c r="G13" s="68">
        <f t="shared" si="2"/>
        <v>136.5</v>
      </c>
      <c r="H13" s="68">
        <f t="shared" si="3"/>
        <v>81.899999999999991</v>
      </c>
      <c r="I13" s="3" t="s">
        <v>5</v>
      </c>
      <c r="J13" s="3">
        <v>546</v>
      </c>
      <c r="K13" s="14"/>
      <c r="L13" s="14"/>
      <c r="M13" s="148"/>
      <c r="N13" s="70">
        <v>58378</v>
      </c>
      <c r="O13" s="70">
        <v>318.74387999999999</v>
      </c>
      <c r="P13" s="70">
        <f t="shared" si="4"/>
        <v>63.748775999999999</v>
      </c>
      <c r="Q13" s="70">
        <f t="shared" si="5"/>
        <v>127.497552</v>
      </c>
      <c r="R13" s="70">
        <f t="shared" si="6"/>
        <v>79.685969999999998</v>
      </c>
      <c r="S13" s="70">
        <f t="shared" si="7"/>
        <v>47.811581999999994</v>
      </c>
    </row>
    <row r="14" spans="1:19">
      <c r="A14" s="3">
        <v>10</v>
      </c>
      <c r="B14" s="2" t="s">
        <v>16</v>
      </c>
      <c r="C14" s="2" t="s">
        <v>151</v>
      </c>
      <c r="D14" s="3">
        <v>37830</v>
      </c>
      <c r="E14" s="68">
        <f t="shared" si="0"/>
        <v>7566</v>
      </c>
      <c r="F14" s="68">
        <f t="shared" si="1"/>
        <v>15132</v>
      </c>
      <c r="G14" s="68">
        <f t="shared" si="2"/>
        <v>9457.5</v>
      </c>
      <c r="H14" s="68">
        <f t="shared" si="3"/>
        <v>5674.5</v>
      </c>
      <c r="I14" s="3" t="s">
        <v>10</v>
      </c>
      <c r="J14" s="3">
        <v>37830</v>
      </c>
      <c r="K14" s="14"/>
      <c r="L14" s="14"/>
      <c r="M14" s="148"/>
      <c r="N14" s="70">
        <v>908</v>
      </c>
      <c r="O14" s="70">
        <v>343.49639999999999</v>
      </c>
      <c r="P14" s="70">
        <f t="shared" si="4"/>
        <v>68.699280000000002</v>
      </c>
      <c r="Q14" s="70">
        <f t="shared" si="5"/>
        <v>137.39856</v>
      </c>
      <c r="R14" s="70">
        <f t="shared" si="6"/>
        <v>85.874099999999999</v>
      </c>
      <c r="S14" s="70">
        <f t="shared" si="7"/>
        <v>51.524459999999998</v>
      </c>
    </row>
    <row r="15" spans="1:19">
      <c r="A15" s="3">
        <v>11</v>
      </c>
      <c r="B15" s="2" t="s">
        <v>17</v>
      </c>
      <c r="C15" s="2" t="s">
        <v>151</v>
      </c>
      <c r="D15" s="3">
        <v>273</v>
      </c>
      <c r="E15" s="68">
        <f t="shared" si="0"/>
        <v>54.6</v>
      </c>
      <c r="F15" s="68">
        <f t="shared" si="1"/>
        <v>109.2</v>
      </c>
      <c r="G15" s="68">
        <f t="shared" si="2"/>
        <v>68.25</v>
      </c>
      <c r="H15" s="68">
        <f t="shared" si="3"/>
        <v>40.949999999999996</v>
      </c>
      <c r="I15" s="3" t="s">
        <v>5</v>
      </c>
      <c r="J15" s="3">
        <v>273</v>
      </c>
      <c r="K15" s="14"/>
      <c r="L15" s="14"/>
      <c r="M15" s="148"/>
      <c r="N15" s="70">
        <v>44718</v>
      </c>
      <c r="O15" s="70">
        <v>122.08014</v>
      </c>
      <c r="P15" s="70">
        <f t="shared" si="4"/>
        <v>24.416028000000001</v>
      </c>
      <c r="Q15" s="70">
        <f t="shared" si="5"/>
        <v>48.832056000000001</v>
      </c>
      <c r="R15" s="70">
        <f t="shared" si="6"/>
        <v>30.520035</v>
      </c>
      <c r="S15" s="70">
        <f t="shared" si="7"/>
        <v>18.312020999999998</v>
      </c>
    </row>
    <row r="16" spans="1:19" ht="28.5">
      <c r="A16" s="3">
        <v>12</v>
      </c>
      <c r="B16" s="2" t="s">
        <v>18</v>
      </c>
      <c r="C16" s="2" t="s">
        <v>151</v>
      </c>
      <c r="D16" s="3">
        <v>39</v>
      </c>
      <c r="E16" s="68">
        <f t="shared" si="0"/>
        <v>7.8000000000000007</v>
      </c>
      <c r="F16" s="68">
        <f t="shared" si="1"/>
        <v>15.600000000000001</v>
      </c>
      <c r="G16" s="68">
        <f t="shared" si="2"/>
        <v>9.75</v>
      </c>
      <c r="H16" s="68">
        <f t="shared" si="3"/>
        <v>5.85</v>
      </c>
      <c r="I16" s="3" t="s">
        <v>5</v>
      </c>
      <c r="J16" s="3">
        <v>39</v>
      </c>
      <c r="K16" s="14"/>
      <c r="L16" s="14"/>
      <c r="M16" s="148"/>
      <c r="N16" s="70">
        <v>880710</v>
      </c>
      <c r="O16" s="70">
        <v>343.4769</v>
      </c>
      <c r="P16" s="70">
        <f t="shared" si="4"/>
        <v>68.69538</v>
      </c>
      <c r="Q16" s="70">
        <f t="shared" si="5"/>
        <v>137.39076</v>
      </c>
      <c r="R16" s="70">
        <f t="shared" si="6"/>
        <v>85.869225</v>
      </c>
      <c r="S16" s="70">
        <f t="shared" si="7"/>
        <v>51.521535</v>
      </c>
    </row>
    <row r="17" spans="1:19">
      <c r="A17" s="3">
        <v>15</v>
      </c>
      <c r="B17" s="2" t="s">
        <v>19</v>
      </c>
      <c r="C17" s="2" t="s">
        <v>151</v>
      </c>
      <c r="D17" s="3">
        <v>390</v>
      </c>
      <c r="E17" s="68">
        <f t="shared" si="0"/>
        <v>78</v>
      </c>
      <c r="F17" s="68">
        <f t="shared" si="1"/>
        <v>156</v>
      </c>
      <c r="G17" s="68">
        <f t="shared" si="2"/>
        <v>97.5</v>
      </c>
      <c r="H17" s="68">
        <f t="shared" si="3"/>
        <v>58.5</v>
      </c>
      <c r="I17" s="3" t="s">
        <v>20</v>
      </c>
      <c r="J17" s="3">
        <v>390</v>
      </c>
      <c r="K17" s="14"/>
      <c r="L17" s="14"/>
      <c r="M17" s="148"/>
      <c r="N17" s="70">
        <v>178226</v>
      </c>
      <c r="O17" s="70">
        <v>695.08140000000003</v>
      </c>
      <c r="P17" s="70">
        <f t="shared" si="4"/>
        <v>139.01628000000002</v>
      </c>
      <c r="Q17" s="70">
        <f t="shared" si="5"/>
        <v>278.03256000000005</v>
      </c>
      <c r="R17" s="70">
        <f t="shared" si="6"/>
        <v>173.77035000000001</v>
      </c>
      <c r="S17" s="70">
        <f t="shared" si="7"/>
        <v>104.26221</v>
      </c>
    </row>
    <row r="18" spans="1:19">
      <c r="A18" s="3">
        <v>16</v>
      </c>
      <c r="B18" s="2" t="s">
        <v>21</v>
      </c>
      <c r="C18" s="2" t="s">
        <v>151</v>
      </c>
      <c r="D18" s="3">
        <v>17550</v>
      </c>
      <c r="E18" s="68">
        <f t="shared" si="0"/>
        <v>3510</v>
      </c>
      <c r="F18" s="68">
        <f t="shared" si="1"/>
        <v>7020</v>
      </c>
      <c r="G18" s="68">
        <f t="shared" si="2"/>
        <v>4387.5</v>
      </c>
      <c r="H18" s="68">
        <f t="shared" si="3"/>
        <v>2632.5</v>
      </c>
      <c r="I18" s="3" t="s">
        <v>10</v>
      </c>
      <c r="J18" s="3">
        <v>17550</v>
      </c>
      <c r="K18" s="14"/>
      <c r="L18" s="14"/>
      <c r="M18" s="148"/>
      <c r="N18" s="70">
        <v>14813</v>
      </c>
      <c r="O18" s="70">
        <v>2599.6815000000001</v>
      </c>
      <c r="P18" s="70">
        <f t="shared" si="4"/>
        <v>519.93630000000007</v>
      </c>
      <c r="Q18" s="70">
        <f t="shared" si="5"/>
        <v>1039.8726000000001</v>
      </c>
      <c r="R18" s="70">
        <f t="shared" si="6"/>
        <v>649.92037500000004</v>
      </c>
      <c r="S18" s="70">
        <f t="shared" si="7"/>
        <v>389.952225</v>
      </c>
    </row>
    <row r="19" spans="1:19" ht="28.5">
      <c r="A19" s="39">
        <v>18</v>
      </c>
      <c r="B19" s="2" t="s">
        <v>22</v>
      </c>
      <c r="C19" s="2" t="s">
        <v>151</v>
      </c>
      <c r="D19" s="3">
        <v>39</v>
      </c>
      <c r="E19" s="68">
        <f t="shared" si="0"/>
        <v>7.8000000000000007</v>
      </c>
      <c r="F19" s="68">
        <f t="shared" si="1"/>
        <v>15.600000000000001</v>
      </c>
      <c r="G19" s="68">
        <f t="shared" si="2"/>
        <v>9.75</v>
      </c>
      <c r="H19" s="68">
        <f t="shared" si="3"/>
        <v>5.85</v>
      </c>
      <c r="I19" s="3" t="s">
        <v>23</v>
      </c>
      <c r="J19" s="3">
        <v>39</v>
      </c>
      <c r="K19" s="14"/>
      <c r="L19" s="14"/>
      <c r="M19" s="148"/>
      <c r="N19" s="70">
        <v>597710</v>
      </c>
      <c r="O19" s="70">
        <v>233.1069</v>
      </c>
      <c r="P19" s="70">
        <f t="shared" si="4"/>
        <v>46.621380000000002</v>
      </c>
      <c r="Q19" s="70">
        <f t="shared" si="5"/>
        <v>93.242760000000004</v>
      </c>
      <c r="R19" s="70">
        <f t="shared" si="6"/>
        <v>58.276724999999999</v>
      </c>
      <c r="S19" s="70">
        <f t="shared" si="7"/>
        <v>34.966034999999998</v>
      </c>
    </row>
    <row r="20" spans="1:19" ht="15" thickBot="1">
      <c r="A20" s="149"/>
      <c r="B20" s="150"/>
      <c r="C20" s="150"/>
      <c r="D20" s="149"/>
      <c r="E20" s="149"/>
      <c r="F20" s="149"/>
      <c r="G20" s="149"/>
      <c r="H20" s="149"/>
      <c r="I20" s="149"/>
      <c r="J20" s="149"/>
      <c r="K20" s="10"/>
      <c r="L20" s="10"/>
      <c r="M20" s="142"/>
      <c r="N20" s="151"/>
      <c r="O20" s="151"/>
      <c r="P20" s="96"/>
      <c r="Q20" s="96"/>
      <c r="R20" s="96"/>
      <c r="S20" s="96"/>
    </row>
    <row r="21" spans="1:19" ht="18.75" thickBot="1">
      <c r="A21" s="144" t="s">
        <v>24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52"/>
    </row>
    <row r="22" spans="1:19">
      <c r="A22" s="153">
        <v>1</v>
      </c>
      <c r="B22" s="34" t="s">
        <v>25</v>
      </c>
      <c r="C22" s="2" t="s">
        <v>151</v>
      </c>
      <c r="D22" s="35">
        <v>54</v>
      </c>
      <c r="E22" s="68">
        <f t="shared" ref="E22:E85" si="8">0.2*D22</f>
        <v>10.8</v>
      </c>
      <c r="F22" s="68">
        <f t="shared" ref="F22:F85" si="9">0.4*D22</f>
        <v>21.6</v>
      </c>
      <c r="G22" s="68">
        <f t="shared" ref="G22:G85" si="10">0.25*D22</f>
        <v>13.5</v>
      </c>
      <c r="H22" s="68">
        <f t="shared" ref="H22:H46" si="11">0.15*D22</f>
        <v>8.1</v>
      </c>
      <c r="I22" s="35" t="s">
        <v>7</v>
      </c>
      <c r="J22" s="35">
        <v>54</v>
      </c>
      <c r="K22" s="36">
        <f>J22/18</f>
        <v>3</v>
      </c>
      <c r="L22" s="36">
        <v>12</v>
      </c>
      <c r="M22" s="154">
        <v>78156024</v>
      </c>
      <c r="N22" s="154">
        <f t="shared" ref="N22:N46" si="12">M22/L22</f>
        <v>6513002</v>
      </c>
      <c r="O22" s="155">
        <f>(N22*J22)/100000</f>
        <v>3517.02108</v>
      </c>
      <c r="P22" s="97">
        <f>O22*0.2</f>
        <v>703.40421600000002</v>
      </c>
      <c r="Q22" s="97">
        <f t="shared" si="5"/>
        <v>1406.808432</v>
      </c>
      <c r="R22" s="97">
        <f t="shared" si="6"/>
        <v>879.25527</v>
      </c>
      <c r="S22" s="97">
        <f t="shared" si="7"/>
        <v>527.55316199999993</v>
      </c>
    </row>
    <row r="23" spans="1:19">
      <c r="A23" s="76">
        <v>2</v>
      </c>
      <c r="B23" s="2" t="s">
        <v>26</v>
      </c>
      <c r="C23" s="2" t="s">
        <v>151</v>
      </c>
      <c r="D23" s="3">
        <v>36</v>
      </c>
      <c r="E23" s="68">
        <f>0.2*D23</f>
        <v>7.2</v>
      </c>
      <c r="F23" s="68">
        <f t="shared" si="9"/>
        <v>14.4</v>
      </c>
      <c r="G23" s="68">
        <f t="shared" si="10"/>
        <v>9</v>
      </c>
      <c r="H23" s="68">
        <f t="shared" si="11"/>
        <v>5.3999999999999995</v>
      </c>
      <c r="I23" s="3" t="s">
        <v>5</v>
      </c>
      <c r="J23" s="3">
        <v>36</v>
      </c>
      <c r="K23" s="14">
        <f t="shared" ref="K23:K46" si="13">J23/18</f>
        <v>2</v>
      </c>
      <c r="L23" s="14">
        <v>8</v>
      </c>
      <c r="M23" s="148">
        <f>1142888+302088*67.58</f>
        <v>21557995.039999999</v>
      </c>
      <c r="N23" s="148">
        <f t="shared" si="12"/>
        <v>2694749.38</v>
      </c>
      <c r="O23" s="155">
        <f t="shared" ref="O23:O46" si="14">(N23*J23)/100000</f>
        <v>970.10977679999996</v>
      </c>
      <c r="P23" s="98">
        <f t="shared" ref="P23:P86" si="15">O23*0.2</f>
        <v>194.02195535999999</v>
      </c>
      <c r="Q23" s="98">
        <f t="shared" si="5"/>
        <v>388.04391071999999</v>
      </c>
      <c r="R23" s="98">
        <f t="shared" si="6"/>
        <v>242.52744419999999</v>
      </c>
      <c r="S23" s="98">
        <f t="shared" si="7"/>
        <v>145.51646651999999</v>
      </c>
    </row>
    <row r="24" spans="1:19" ht="28.5">
      <c r="A24" s="76">
        <v>3</v>
      </c>
      <c r="B24" s="2" t="s">
        <v>27</v>
      </c>
      <c r="C24" s="2" t="s">
        <v>151</v>
      </c>
      <c r="D24" s="3">
        <v>594</v>
      </c>
      <c r="E24" s="68">
        <f t="shared" si="8"/>
        <v>118.80000000000001</v>
      </c>
      <c r="F24" s="68">
        <f t="shared" si="9"/>
        <v>237.60000000000002</v>
      </c>
      <c r="G24" s="68">
        <f t="shared" si="10"/>
        <v>148.5</v>
      </c>
      <c r="H24" s="68">
        <f t="shared" si="11"/>
        <v>89.1</v>
      </c>
      <c r="I24" s="3" t="s">
        <v>5</v>
      </c>
      <c r="J24" s="3">
        <v>594</v>
      </c>
      <c r="K24" s="14">
        <f t="shared" si="13"/>
        <v>33</v>
      </c>
      <c r="L24" s="14">
        <v>116</v>
      </c>
      <c r="M24" s="148">
        <f>8076856+11547944+17692470</f>
        <v>37317270</v>
      </c>
      <c r="N24" s="148">
        <f t="shared" si="12"/>
        <v>321700.60344827588</v>
      </c>
      <c r="O24" s="155">
        <f t="shared" si="14"/>
        <v>1910.9015844827586</v>
      </c>
      <c r="P24" s="98">
        <f t="shared" si="15"/>
        <v>382.18031689655174</v>
      </c>
      <c r="Q24" s="98">
        <f t="shared" si="5"/>
        <v>764.36063379310349</v>
      </c>
      <c r="R24" s="98">
        <f t="shared" si="6"/>
        <v>477.72539612068965</v>
      </c>
      <c r="S24" s="98">
        <f t="shared" si="7"/>
        <v>286.63523767241378</v>
      </c>
    </row>
    <row r="25" spans="1:19">
      <c r="A25" s="76">
        <v>4</v>
      </c>
      <c r="B25" s="2" t="s">
        <v>28</v>
      </c>
      <c r="C25" s="2" t="s">
        <v>151</v>
      </c>
      <c r="D25" s="3">
        <v>54</v>
      </c>
      <c r="E25" s="68">
        <f t="shared" si="8"/>
        <v>10.8</v>
      </c>
      <c r="F25" s="68">
        <f t="shared" si="9"/>
        <v>21.6</v>
      </c>
      <c r="G25" s="68">
        <f t="shared" si="10"/>
        <v>13.5</v>
      </c>
      <c r="H25" s="68">
        <f t="shared" si="11"/>
        <v>8.1</v>
      </c>
      <c r="I25" s="3" t="s">
        <v>5</v>
      </c>
      <c r="J25" s="3">
        <v>54</v>
      </c>
      <c r="K25" s="14">
        <f t="shared" si="13"/>
        <v>3</v>
      </c>
      <c r="L25" s="14">
        <v>12</v>
      </c>
      <c r="M25" s="148">
        <v>11595168</v>
      </c>
      <c r="N25" s="148">
        <f t="shared" si="12"/>
        <v>966264</v>
      </c>
      <c r="O25" s="155">
        <f t="shared" si="14"/>
        <v>521.78255999999999</v>
      </c>
      <c r="P25" s="98">
        <f t="shared" si="15"/>
        <v>104.35651200000001</v>
      </c>
      <c r="Q25" s="98">
        <f t="shared" si="5"/>
        <v>208.71302400000002</v>
      </c>
      <c r="R25" s="98">
        <f t="shared" si="6"/>
        <v>130.44564</v>
      </c>
      <c r="S25" s="98">
        <f t="shared" si="7"/>
        <v>78.267383999999993</v>
      </c>
    </row>
    <row r="26" spans="1:19" ht="28.5">
      <c r="A26" s="76">
        <v>5</v>
      </c>
      <c r="B26" s="2" t="s">
        <v>29</v>
      </c>
      <c r="C26" s="2" t="s">
        <v>151</v>
      </c>
      <c r="D26" s="3">
        <v>58</v>
      </c>
      <c r="E26" s="68">
        <f t="shared" si="8"/>
        <v>11.600000000000001</v>
      </c>
      <c r="F26" s="68">
        <f t="shared" si="9"/>
        <v>23.200000000000003</v>
      </c>
      <c r="G26" s="68">
        <f t="shared" si="10"/>
        <v>14.5</v>
      </c>
      <c r="H26" s="68">
        <f t="shared" si="11"/>
        <v>8.6999999999999993</v>
      </c>
      <c r="I26" s="3" t="s">
        <v>5</v>
      </c>
      <c r="J26" s="3">
        <v>58</v>
      </c>
      <c r="K26" s="14">
        <f t="shared" si="13"/>
        <v>3.2222222222222223</v>
      </c>
      <c r="L26" s="14">
        <v>8</v>
      </c>
      <c r="M26" s="148">
        <v>20698760</v>
      </c>
      <c r="N26" s="148">
        <f t="shared" si="12"/>
        <v>2587345</v>
      </c>
      <c r="O26" s="155">
        <f t="shared" si="14"/>
        <v>1500.6601000000001</v>
      </c>
      <c r="P26" s="98">
        <f t="shared" si="15"/>
        <v>300.13202000000001</v>
      </c>
      <c r="Q26" s="98">
        <f t="shared" si="5"/>
        <v>600.26404000000002</v>
      </c>
      <c r="R26" s="98">
        <f t="shared" si="6"/>
        <v>375.16502500000001</v>
      </c>
      <c r="S26" s="98">
        <f t="shared" si="7"/>
        <v>225.09901500000001</v>
      </c>
    </row>
    <row r="27" spans="1:19">
      <c r="A27" s="76">
        <v>6</v>
      </c>
      <c r="B27" s="2" t="s">
        <v>30</v>
      </c>
      <c r="C27" s="2" t="s">
        <v>151</v>
      </c>
      <c r="D27" s="3">
        <v>435</v>
      </c>
      <c r="E27" s="68">
        <f t="shared" si="8"/>
        <v>87</v>
      </c>
      <c r="F27" s="68">
        <f t="shared" si="9"/>
        <v>174</v>
      </c>
      <c r="G27" s="68">
        <f t="shared" si="10"/>
        <v>108.75</v>
      </c>
      <c r="H27" s="68">
        <f t="shared" si="11"/>
        <v>65.25</v>
      </c>
      <c r="I27" s="3" t="s">
        <v>5</v>
      </c>
      <c r="J27" s="3">
        <v>435</v>
      </c>
      <c r="K27" s="14">
        <f t="shared" si="13"/>
        <v>24.166666666666668</v>
      </c>
      <c r="L27" s="14">
        <v>132</v>
      </c>
      <c r="M27" s="148">
        <f>9842504</f>
        <v>9842504</v>
      </c>
      <c r="N27" s="148">
        <f t="shared" si="12"/>
        <v>74564.42424242424</v>
      </c>
      <c r="O27" s="155">
        <f t="shared" si="14"/>
        <v>324.35524545454541</v>
      </c>
      <c r="P27" s="98">
        <f t="shared" si="15"/>
        <v>64.871049090909082</v>
      </c>
      <c r="Q27" s="98">
        <f t="shared" si="5"/>
        <v>129.74209818181816</v>
      </c>
      <c r="R27" s="98">
        <f t="shared" si="6"/>
        <v>81.088811363636353</v>
      </c>
      <c r="S27" s="98">
        <f t="shared" si="7"/>
        <v>48.653286818181812</v>
      </c>
    </row>
    <row r="28" spans="1:19">
      <c r="A28" s="76">
        <v>7</v>
      </c>
      <c r="B28" s="2" t="s">
        <v>31</v>
      </c>
      <c r="C28" s="2" t="s">
        <v>151</v>
      </c>
      <c r="D28" s="3">
        <v>133711</v>
      </c>
      <c r="E28" s="68">
        <f t="shared" si="8"/>
        <v>26742.2</v>
      </c>
      <c r="F28" s="68">
        <f t="shared" si="9"/>
        <v>53484.4</v>
      </c>
      <c r="G28" s="68">
        <f t="shared" si="10"/>
        <v>33427.75</v>
      </c>
      <c r="H28" s="68">
        <f t="shared" si="11"/>
        <v>20056.649999999998</v>
      </c>
      <c r="I28" s="3" t="s">
        <v>10</v>
      </c>
      <c r="J28" s="3">
        <v>133711</v>
      </c>
      <c r="K28" s="14">
        <f t="shared" si="13"/>
        <v>7428.3888888888887</v>
      </c>
      <c r="L28" s="14">
        <f>(16224+1580+6780)</f>
        <v>24584</v>
      </c>
      <c r="M28" s="148">
        <f>40669632+12439780+20534500</f>
        <v>73643912</v>
      </c>
      <c r="N28" s="148">
        <f t="shared" si="12"/>
        <v>2995.603319232021</v>
      </c>
      <c r="O28" s="155">
        <f t="shared" si="14"/>
        <v>4005.4511541783281</v>
      </c>
      <c r="P28" s="98">
        <f t="shared" si="15"/>
        <v>801.09023083566569</v>
      </c>
      <c r="Q28" s="98">
        <f t="shared" si="5"/>
        <v>1602.1804616713314</v>
      </c>
      <c r="R28" s="98">
        <f t="shared" si="6"/>
        <v>1001.362788544582</v>
      </c>
      <c r="S28" s="98">
        <f t="shared" si="7"/>
        <v>600.81767312674924</v>
      </c>
    </row>
    <row r="29" spans="1:19">
      <c r="A29" s="76">
        <v>8</v>
      </c>
      <c r="B29" s="2" t="s">
        <v>32</v>
      </c>
      <c r="C29" s="2" t="s">
        <v>151</v>
      </c>
      <c r="D29" s="3">
        <v>149400</v>
      </c>
      <c r="E29" s="68">
        <f t="shared" si="8"/>
        <v>29880</v>
      </c>
      <c r="F29" s="68">
        <f t="shared" si="9"/>
        <v>59760</v>
      </c>
      <c r="G29" s="68">
        <f t="shared" si="10"/>
        <v>37350</v>
      </c>
      <c r="H29" s="68">
        <f t="shared" si="11"/>
        <v>22410</v>
      </c>
      <c r="I29" s="3" t="s">
        <v>33</v>
      </c>
      <c r="J29" s="3">
        <v>149400</v>
      </c>
      <c r="K29" s="14">
        <f t="shared" si="13"/>
        <v>8300</v>
      </c>
      <c r="L29" s="14">
        <v>31251</v>
      </c>
      <c r="M29" s="148">
        <v>51362810</v>
      </c>
      <c r="N29" s="148">
        <f t="shared" si="12"/>
        <v>1643.5573261655627</v>
      </c>
      <c r="O29" s="155">
        <f t="shared" si="14"/>
        <v>2455.474645291351</v>
      </c>
      <c r="P29" s="98">
        <f t="shared" si="15"/>
        <v>491.09492905827022</v>
      </c>
      <c r="Q29" s="98">
        <f t="shared" si="5"/>
        <v>982.18985811654045</v>
      </c>
      <c r="R29" s="98">
        <f t="shared" si="6"/>
        <v>613.86866132283774</v>
      </c>
      <c r="S29" s="98">
        <f t="shared" si="7"/>
        <v>368.32119679370265</v>
      </c>
    </row>
    <row r="30" spans="1:19">
      <c r="A30" s="76">
        <v>9</v>
      </c>
      <c r="B30" s="2" t="s">
        <v>34</v>
      </c>
      <c r="C30" s="2" t="s">
        <v>151</v>
      </c>
      <c r="D30" s="3">
        <v>75063</v>
      </c>
      <c r="E30" s="68">
        <f t="shared" si="8"/>
        <v>15012.6</v>
      </c>
      <c r="F30" s="68">
        <f t="shared" si="9"/>
        <v>30025.200000000001</v>
      </c>
      <c r="G30" s="68">
        <f t="shared" si="10"/>
        <v>18765.75</v>
      </c>
      <c r="H30" s="68">
        <f t="shared" si="11"/>
        <v>11259.449999999999</v>
      </c>
      <c r="I30" s="3" t="s">
        <v>33</v>
      </c>
      <c r="J30" s="3">
        <v>75063</v>
      </c>
      <c r="K30" s="14">
        <f t="shared" si="13"/>
        <v>4170.166666666667</v>
      </c>
      <c r="L30" s="14">
        <v>27700</v>
      </c>
      <c r="M30" s="148">
        <v>14974550</v>
      </c>
      <c r="N30" s="148">
        <f t="shared" si="12"/>
        <v>540.59747292418774</v>
      </c>
      <c r="O30" s="155">
        <f t="shared" si="14"/>
        <v>405.788681101083</v>
      </c>
      <c r="P30" s="98">
        <f t="shared" si="15"/>
        <v>81.157736220216606</v>
      </c>
      <c r="Q30" s="98">
        <f t="shared" si="5"/>
        <v>162.31547244043321</v>
      </c>
      <c r="R30" s="98">
        <f t="shared" si="6"/>
        <v>101.44717027527075</v>
      </c>
      <c r="S30" s="98">
        <f t="shared" si="7"/>
        <v>60.868302165162447</v>
      </c>
    </row>
    <row r="31" spans="1:19">
      <c r="A31" s="76">
        <v>10</v>
      </c>
      <c r="B31" s="2" t="s">
        <v>35</v>
      </c>
      <c r="C31" s="2" t="s">
        <v>151</v>
      </c>
      <c r="D31" s="3">
        <v>383</v>
      </c>
      <c r="E31" s="68">
        <f t="shared" si="8"/>
        <v>76.600000000000009</v>
      </c>
      <c r="F31" s="68">
        <f t="shared" si="9"/>
        <v>153.20000000000002</v>
      </c>
      <c r="G31" s="68">
        <f t="shared" si="10"/>
        <v>95.75</v>
      </c>
      <c r="H31" s="68">
        <f t="shared" si="11"/>
        <v>57.449999999999996</v>
      </c>
      <c r="I31" s="3" t="s">
        <v>5</v>
      </c>
      <c r="J31" s="3">
        <v>383</v>
      </c>
      <c r="K31" s="14">
        <f t="shared" si="13"/>
        <v>21.277777777777779</v>
      </c>
      <c r="L31" s="14">
        <v>96</v>
      </c>
      <c r="M31" s="148">
        <v>16244056</v>
      </c>
      <c r="N31" s="148">
        <f t="shared" si="12"/>
        <v>169208.91666666666</v>
      </c>
      <c r="O31" s="155">
        <f t="shared" si="14"/>
        <v>648.07015083333329</v>
      </c>
      <c r="P31" s="98">
        <f t="shared" si="15"/>
        <v>129.61403016666665</v>
      </c>
      <c r="Q31" s="98">
        <f t="shared" si="5"/>
        <v>259.2280603333333</v>
      </c>
      <c r="R31" s="98">
        <f t="shared" si="6"/>
        <v>162.01753770833332</v>
      </c>
      <c r="S31" s="98">
        <f t="shared" si="7"/>
        <v>97.210522624999996</v>
      </c>
    </row>
    <row r="32" spans="1:19" ht="28.5">
      <c r="A32" s="76">
        <v>11</v>
      </c>
      <c r="B32" s="2" t="s">
        <v>36</v>
      </c>
      <c r="C32" s="2" t="s">
        <v>151</v>
      </c>
      <c r="D32" s="3">
        <v>718</v>
      </c>
      <c r="E32" s="68">
        <f t="shared" si="8"/>
        <v>143.6</v>
      </c>
      <c r="F32" s="68">
        <f t="shared" si="9"/>
        <v>287.2</v>
      </c>
      <c r="G32" s="68">
        <f t="shared" si="10"/>
        <v>179.5</v>
      </c>
      <c r="H32" s="68">
        <f t="shared" si="11"/>
        <v>107.7</v>
      </c>
      <c r="I32" s="3" t="s">
        <v>5</v>
      </c>
      <c r="J32" s="3">
        <v>718</v>
      </c>
      <c r="K32" s="14">
        <f t="shared" si="13"/>
        <v>39.888888888888886</v>
      </c>
      <c r="L32" s="14">
        <f>48+73</f>
        <v>121</v>
      </c>
      <c r="M32" s="148">
        <f>169933006+141070662</f>
        <v>311003668</v>
      </c>
      <c r="N32" s="148">
        <f t="shared" si="12"/>
        <v>2570278.2479338842</v>
      </c>
      <c r="O32" s="155">
        <f t="shared" si="14"/>
        <v>18454.597820165287</v>
      </c>
      <c r="P32" s="98">
        <f t="shared" si="15"/>
        <v>3690.9195640330577</v>
      </c>
      <c r="Q32" s="98">
        <f t="shared" si="5"/>
        <v>7381.8391280661153</v>
      </c>
      <c r="R32" s="98">
        <f t="shared" si="6"/>
        <v>4613.6494550413217</v>
      </c>
      <c r="S32" s="98">
        <f t="shared" si="7"/>
        <v>2768.1896730247931</v>
      </c>
    </row>
    <row r="33" spans="1:19">
      <c r="A33" s="76">
        <v>12</v>
      </c>
      <c r="B33" s="2" t="s">
        <v>37</v>
      </c>
      <c r="C33" s="2" t="s">
        <v>151</v>
      </c>
      <c r="D33" s="3">
        <v>672</v>
      </c>
      <c r="E33" s="68">
        <f t="shared" si="8"/>
        <v>134.4</v>
      </c>
      <c r="F33" s="68">
        <f t="shared" si="9"/>
        <v>268.8</v>
      </c>
      <c r="G33" s="68">
        <f t="shared" si="10"/>
        <v>168</v>
      </c>
      <c r="H33" s="68">
        <f t="shared" si="11"/>
        <v>100.8</v>
      </c>
      <c r="I33" s="3" t="s">
        <v>7</v>
      </c>
      <c r="J33" s="3">
        <v>672</v>
      </c>
      <c r="K33" s="14">
        <f t="shared" si="13"/>
        <v>37.333333333333336</v>
      </c>
      <c r="L33" s="14">
        <v>148</v>
      </c>
      <c r="M33" s="148">
        <v>15320360</v>
      </c>
      <c r="N33" s="148">
        <f t="shared" si="12"/>
        <v>103515.94594594595</v>
      </c>
      <c r="O33" s="155">
        <f t="shared" si="14"/>
        <v>695.62715675675679</v>
      </c>
      <c r="P33" s="98">
        <f t="shared" si="15"/>
        <v>139.12543135135135</v>
      </c>
      <c r="Q33" s="98">
        <f t="shared" si="5"/>
        <v>278.2508627027027</v>
      </c>
      <c r="R33" s="98">
        <f t="shared" si="6"/>
        <v>173.9067891891892</v>
      </c>
      <c r="S33" s="98">
        <f t="shared" si="7"/>
        <v>104.34407351351352</v>
      </c>
    </row>
    <row r="34" spans="1:19">
      <c r="A34" s="76">
        <v>13</v>
      </c>
      <c r="B34" s="2" t="s">
        <v>38</v>
      </c>
      <c r="C34" s="2" t="s">
        <v>151</v>
      </c>
      <c r="D34" s="3">
        <v>713800</v>
      </c>
      <c r="E34" s="68">
        <f t="shared" si="8"/>
        <v>142760</v>
      </c>
      <c r="F34" s="68">
        <f t="shared" si="9"/>
        <v>285520</v>
      </c>
      <c r="G34" s="68">
        <f t="shared" si="10"/>
        <v>178450</v>
      </c>
      <c r="H34" s="68">
        <f t="shared" si="11"/>
        <v>107070</v>
      </c>
      <c r="I34" s="3" t="s">
        <v>10</v>
      </c>
      <c r="J34" s="3">
        <v>713800</v>
      </c>
      <c r="K34" s="14">
        <f t="shared" si="13"/>
        <v>39655.555555555555</v>
      </c>
      <c r="L34" s="14">
        <f>81972+21080+44008+20360</f>
        <v>167420</v>
      </c>
      <c r="M34" s="148">
        <f>253040032+46592764</f>
        <v>299632796</v>
      </c>
      <c r="N34" s="148">
        <f t="shared" si="12"/>
        <v>1789.7072990084816</v>
      </c>
      <c r="O34" s="155">
        <f t="shared" si="14"/>
        <v>12774.930700322542</v>
      </c>
      <c r="P34" s="98">
        <f t="shared" si="15"/>
        <v>2554.9861400645086</v>
      </c>
      <c r="Q34" s="98">
        <f t="shared" si="5"/>
        <v>5109.9722801290172</v>
      </c>
      <c r="R34" s="98">
        <f t="shared" si="6"/>
        <v>3193.7326750806355</v>
      </c>
      <c r="S34" s="98">
        <f t="shared" si="7"/>
        <v>1916.2396050483812</v>
      </c>
    </row>
    <row r="35" spans="1:19">
      <c r="A35" s="76">
        <v>14</v>
      </c>
      <c r="B35" s="2" t="s">
        <v>39</v>
      </c>
      <c r="C35" s="2" t="s">
        <v>151</v>
      </c>
      <c r="D35" s="3">
        <v>192560</v>
      </c>
      <c r="E35" s="68">
        <f t="shared" si="8"/>
        <v>38512</v>
      </c>
      <c r="F35" s="68">
        <f t="shared" si="9"/>
        <v>77024</v>
      </c>
      <c r="G35" s="68">
        <f t="shared" si="10"/>
        <v>48140</v>
      </c>
      <c r="H35" s="68">
        <f t="shared" si="11"/>
        <v>28884</v>
      </c>
      <c r="I35" s="3" t="s">
        <v>10</v>
      </c>
      <c r="J35" s="3">
        <v>192560</v>
      </c>
      <c r="K35" s="14">
        <f t="shared" si="13"/>
        <v>10697.777777777777</v>
      </c>
      <c r="L35" s="14">
        <f>19212+3900</f>
        <v>23112</v>
      </c>
      <c r="M35" s="148">
        <f>18343232+3830880</f>
        <v>22174112</v>
      </c>
      <c r="N35" s="148">
        <f t="shared" si="12"/>
        <v>959.41986846659745</v>
      </c>
      <c r="O35" s="155">
        <f t="shared" si="14"/>
        <v>1847.4588987192801</v>
      </c>
      <c r="P35" s="98">
        <f t="shared" si="15"/>
        <v>369.49177974385606</v>
      </c>
      <c r="Q35" s="98">
        <f t="shared" si="5"/>
        <v>738.98355948771211</v>
      </c>
      <c r="R35" s="98">
        <f t="shared" si="6"/>
        <v>461.86472467982003</v>
      </c>
      <c r="S35" s="98">
        <f t="shared" si="7"/>
        <v>277.11883480789203</v>
      </c>
    </row>
    <row r="36" spans="1:19" ht="28.5">
      <c r="A36" s="76">
        <v>15</v>
      </c>
      <c r="B36" s="2" t="s">
        <v>40</v>
      </c>
      <c r="C36" s="2" t="s">
        <v>151</v>
      </c>
      <c r="D36" s="3">
        <v>31240</v>
      </c>
      <c r="E36" s="68">
        <f t="shared" si="8"/>
        <v>6248</v>
      </c>
      <c r="F36" s="68">
        <f t="shared" si="9"/>
        <v>12496</v>
      </c>
      <c r="G36" s="68">
        <f t="shared" si="10"/>
        <v>7810</v>
      </c>
      <c r="H36" s="68">
        <f t="shared" si="11"/>
        <v>4686</v>
      </c>
      <c r="I36" s="3" t="s">
        <v>5</v>
      </c>
      <c r="J36" s="3">
        <v>31240</v>
      </c>
      <c r="K36" s="14">
        <f t="shared" si="13"/>
        <v>1735.5555555555557</v>
      </c>
      <c r="L36" s="14">
        <f>4912</f>
        <v>4912</v>
      </c>
      <c r="M36" s="148">
        <f>(115934051)+41680*67.58</f>
        <v>118750785.40000001</v>
      </c>
      <c r="N36" s="148">
        <f t="shared" si="12"/>
        <v>24175.648493485343</v>
      </c>
      <c r="O36" s="155">
        <f t="shared" si="14"/>
        <v>7552.472589364821</v>
      </c>
      <c r="P36" s="98">
        <f t="shared" si="15"/>
        <v>1510.4945178729643</v>
      </c>
      <c r="Q36" s="98">
        <f t="shared" si="5"/>
        <v>3020.9890357459285</v>
      </c>
      <c r="R36" s="98">
        <f t="shared" si="6"/>
        <v>1888.1181473412053</v>
      </c>
      <c r="S36" s="98">
        <f t="shared" si="7"/>
        <v>1132.870888404723</v>
      </c>
    </row>
    <row r="37" spans="1:19">
      <c r="A37" s="76">
        <v>16</v>
      </c>
      <c r="B37" s="2" t="s">
        <v>41</v>
      </c>
      <c r="C37" s="2" t="s">
        <v>151</v>
      </c>
      <c r="D37" s="3">
        <v>954</v>
      </c>
      <c r="E37" s="68">
        <f t="shared" si="8"/>
        <v>190.8</v>
      </c>
      <c r="F37" s="68">
        <f t="shared" si="9"/>
        <v>381.6</v>
      </c>
      <c r="G37" s="68">
        <f t="shared" si="10"/>
        <v>238.5</v>
      </c>
      <c r="H37" s="68">
        <f t="shared" si="11"/>
        <v>143.1</v>
      </c>
      <c r="I37" s="3" t="s">
        <v>10</v>
      </c>
      <c r="J37" s="3">
        <v>954</v>
      </c>
      <c r="K37" s="14">
        <f t="shared" si="13"/>
        <v>53</v>
      </c>
      <c r="L37" s="14">
        <v>64</v>
      </c>
      <c r="M37" s="148">
        <f>3143936+149808*67.58</f>
        <v>13267960.640000001</v>
      </c>
      <c r="N37" s="148">
        <f t="shared" si="12"/>
        <v>207311.88500000001</v>
      </c>
      <c r="O37" s="155">
        <f t="shared" si="14"/>
        <v>1977.7553829000003</v>
      </c>
      <c r="P37" s="98">
        <f t="shared" si="15"/>
        <v>395.55107658000009</v>
      </c>
      <c r="Q37" s="98">
        <f t="shared" si="5"/>
        <v>791.10215316000017</v>
      </c>
      <c r="R37" s="98">
        <f t="shared" si="6"/>
        <v>494.43884572500008</v>
      </c>
      <c r="S37" s="98">
        <f t="shared" si="7"/>
        <v>296.66330743500004</v>
      </c>
    </row>
    <row r="38" spans="1:19">
      <c r="A38" s="76">
        <v>17</v>
      </c>
      <c r="B38" s="6" t="s">
        <v>42</v>
      </c>
      <c r="C38" s="2" t="s">
        <v>151</v>
      </c>
      <c r="D38" s="3">
        <v>36</v>
      </c>
      <c r="E38" s="68">
        <f t="shared" si="8"/>
        <v>7.2</v>
      </c>
      <c r="F38" s="68">
        <f t="shared" si="9"/>
        <v>14.4</v>
      </c>
      <c r="G38" s="68">
        <f t="shared" si="10"/>
        <v>9</v>
      </c>
      <c r="H38" s="68">
        <f t="shared" si="11"/>
        <v>5.3999999999999995</v>
      </c>
      <c r="I38" s="3" t="s">
        <v>5</v>
      </c>
      <c r="J38" s="3">
        <v>36</v>
      </c>
      <c r="K38" s="14">
        <f t="shared" si="13"/>
        <v>2</v>
      </c>
      <c r="L38" s="14">
        <v>8</v>
      </c>
      <c r="M38" s="148">
        <v>113864363</v>
      </c>
      <c r="N38" s="148">
        <f t="shared" si="12"/>
        <v>14233045.375</v>
      </c>
      <c r="O38" s="155">
        <f t="shared" si="14"/>
        <v>5123.8963350000004</v>
      </c>
      <c r="P38" s="98">
        <f t="shared" si="15"/>
        <v>1024.7792670000001</v>
      </c>
      <c r="Q38" s="98">
        <f t="shared" si="5"/>
        <v>2049.5585340000002</v>
      </c>
      <c r="R38" s="98">
        <f t="shared" si="6"/>
        <v>1280.9740837500001</v>
      </c>
      <c r="S38" s="98">
        <f t="shared" si="7"/>
        <v>768.58445025000003</v>
      </c>
    </row>
    <row r="39" spans="1:19" ht="28.5">
      <c r="A39" s="76">
        <v>18</v>
      </c>
      <c r="B39" s="2" t="s">
        <v>43</v>
      </c>
      <c r="C39" s="2" t="s">
        <v>151</v>
      </c>
      <c r="D39" s="3">
        <v>144</v>
      </c>
      <c r="E39" s="68">
        <f t="shared" si="8"/>
        <v>28.8</v>
      </c>
      <c r="F39" s="68">
        <f t="shared" si="9"/>
        <v>57.6</v>
      </c>
      <c r="G39" s="68">
        <f t="shared" si="10"/>
        <v>36</v>
      </c>
      <c r="H39" s="68">
        <f t="shared" si="11"/>
        <v>21.599999999999998</v>
      </c>
      <c r="I39" s="3" t="s">
        <v>5</v>
      </c>
      <c r="J39" s="3">
        <v>144</v>
      </c>
      <c r="K39" s="14">
        <f t="shared" si="13"/>
        <v>8</v>
      </c>
      <c r="L39" s="14">
        <f>16+12</f>
        <v>28</v>
      </c>
      <c r="M39" s="148">
        <f>1540368+1189488*67.58</f>
        <v>81925967.039999992</v>
      </c>
      <c r="N39" s="148">
        <f t="shared" si="12"/>
        <v>2925927.3942857138</v>
      </c>
      <c r="O39" s="155">
        <f t="shared" si="14"/>
        <v>4213.3354477714274</v>
      </c>
      <c r="P39" s="98">
        <f t="shared" si="15"/>
        <v>842.66708955428555</v>
      </c>
      <c r="Q39" s="98">
        <f t="shared" si="5"/>
        <v>1685.3341791085711</v>
      </c>
      <c r="R39" s="98">
        <f t="shared" si="6"/>
        <v>1053.3338619428569</v>
      </c>
      <c r="S39" s="98">
        <f t="shared" si="7"/>
        <v>632.00031716571414</v>
      </c>
    </row>
    <row r="40" spans="1:19">
      <c r="A40" s="76">
        <v>19</v>
      </c>
      <c r="B40" s="2" t="s">
        <v>44</v>
      </c>
      <c r="C40" s="2" t="s">
        <v>151</v>
      </c>
      <c r="D40" s="3">
        <v>288</v>
      </c>
      <c r="E40" s="68">
        <f t="shared" si="8"/>
        <v>57.6</v>
      </c>
      <c r="F40" s="68">
        <f t="shared" si="9"/>
        <v>115.2</v>
      </c>
      <c r="G40" s="68">
        <f t="shared" si="10"/>
        <v>72</v>
      </c>
      <c r="H40" s="68">
        <f t="shared" si="11"/>
        <v>43.199999999999996</v>
      </c>
      <c r="I40" s="3" t="s">
        <v>5</v>
      </c>
      <c r="J40" s="3">
        <v>288</v>
      </c>
      <c r="K40" s="14">
        <f t="shared" si="13"/>
        <v>16</v>
      </c>
      <c r="L40" s="14">
        <v>74</v>
      </c>
      <c r="M40" s="148">
        <f>5375628+1350616*67.58</f>
        <v>96650257.280000001</v>
      </c>
      <c r="N40" s="148">
        <f t="shared" si="12"/>
        <v>1306084.5578378378</v>
      </c>
      <c r="O40" s="155">
        <f t="shared" si="14"/>
        <v>3761.523526572973</v>
      </c>
      <c r="P40" s="98">
        <f t="shared" si="15"/>
        <v>752.30470531459468</v>
      </c>
      <c r="Q40" s="98">
        <f t="shared" si="5"/>
        <v>1504.6094106291894</v>
      </c>
      <c r="R40" s="98">
        <f t="shared" si="6"/>
        <v>940.38088164324324</v>
      </c>
      <c r="S40" s="98">
        <f t="shared" si="7"/>
        <v>564.2285289859459</v>
      </c>
    </row>
    <row r="41" spans="1:19" ht="28.5">
      <c r="A41" s="76">
        <v>20</v>
      </c>
      <c r="B41" s="2" t="s">
        <v>45</v>
      </c>
      <c r="C41" s="2" t="s">
        <v>151</v>
      </c>
      <c r="D41" s="3">
        <v>288</v>
      </c>
      <c r="E41" s="68">
        <f t="shared" si="8"/>
        <v>57.6</v>
      </c>
      <c r="F41" s="68">
        <f t="shared" si="9"/>
        <v>115.2</v>
      </c>
      <c r="G41" s="68">
        <f t="shared" si="10"/>
        <v>72</v>
      </c>
      <c r="H41" s="68">
        <f t="shared" si="11"/>
        <v>43.199999999999996</v>
      </c>
      <c r="I41" s="3" t="s">
        <v>5</v>
      </c>
      <c r="J41" s="3">
        <v>288</v>
      </c>
      <c r="K41" s="14">
        <f t="shared" si="13"/>
        <v>16</v>
      </c>
      <c r="L41" s="14">
        <v>56</v>
      </c>
      <c r="M41" s="148">
        <v>50320712</v>
      </c>
      <c r="N41" s="148">
        <f t="shared" si="12"/>
        <v>898584.14285714284</v>
      </c>
      <c r="O41" s="155">
        <f t="shared" si="14"/>
        <v>2587.9223314285714</v>
      </c>
      <c r="P41" s="98">
        <f t="shared" si="15"/>
        <v>517.58446628571426</v>
      </c>
      <c r="Q41" s="98">
        <f t="shared" si="5"/>
        <v>1035.1689325714285</v>
      </c>
      <c r="R41" s="98">
        <f t="shared" si="6"/>
        <v>646.98058285714285</v>
      </c>
      <c r="S41" s="98">
        <f t="shared" si="7"/>
        <v>388.18834971428572</v>
      </c>
    </row>
    <row r="42" spans="1:19">
      <c r="A42" s="76">
        <v>21</v>
      </c>
      <c r="B42" s="2" t="s">
        <v>46</v>
      </c>
      <c r="C42" s="2" t="s">
        <v>151</v>
      </c>
      <c r="D42" s="3">
        <v>18</v>
      </c>
      <c r="E42" s="68">
        <f t="shared" si="8"/>
        <v>3.6</v>
      </c>
      <c r="F42" s="68">
        <f t="shared" si="9"/>
        <v>7.2</v>
      </c>
      <c r="G42" s="68">
        <f t="shared" si="10"/>
        <v>4.5</v>
      </c>
      <c r="H42" s="68">
        <f t="shared" si="11"/>
        <v>2.6999999999999997</v>
      </c>
      <c r="I42" s="3" t="s">
        <v>5</v>
      </c>
      <c r="J42" s="3">
        <v>18</v>
      </c>
      <c r="K42" s="14">
        <f t="shared" si="13"/>
        <v>1</v>
      </c>
      <c r="L42" s="14">
        <v>4</v>
      </c>
      <c r="M42" s="148">
        <v>21932836</v>
      </c>
      <c r="N42" s="148">
        <f t="shared" si="12"/>
        <v>5483209</v>
      </c>
      <c r="O42" s="155">
        <f t="shared" si="14"/>
        <v>986.97762</v>
      </c>
      <c r="P42" s="98">
        <f t="shared" si="15"/>
        <v>197.39552400000002</v>
      </c>
      <c r="Q42" s="98">
        <f t="shared" si="5"/>
        <v>394.79104800000005</v>
      </c>
      <c r="R42" s="98">
        <f t="shared" si="6"/>
        <v>246.744405</v>
      </c>
      <c r="S42" s="98">
        <f t="shared" si="7"/>
        <v>148.04664299999999</v>
      </c>
    </row>
    <row r="43" spans="1:19" ht="28.5">
      <c r="A43" s="76">
        <v>22</v>
      </c>
      <c r="B43" s="2" t="s">
        <v>47</v>
      </c>
      <c r="C43" s="2" t="s">
        <v>151</v>
      </c>
      <c r="D43" s="3">
        <v>18</v>
      </c>
      <c r="E43" s="68">
        <f t="shared" si="8"/>
        <v>3.6</v>
      </c>
      <c r="F43" s="68">
        <f t="shared" si="9"/>
        <v>7.2</v>
      </c>
      <c r="G43" s="68">
        <f t="shared" si="10"/>
        <v>4.5</v>
      </c>
      <c r="H43" s="68">
        <f t="shared" si="11"/>
        <v>2.6999999999999997</v>
      </c>
      <c r="I43" s="3" t="s">
        <v>48</v>
      </c>
      <c r="J43" s="3">
        <v>18</v>
      </c>
      <c r="K43" s="14">
        <f t="shared" si="13"/>
        <v>1</v>
      </c>
      <c r="L43" s="14">
        <v>4</v>
      </c>
      <c r="M43" s="148">
        <f>131711973</f>
        <v>131711973</v>
      </c>
      <c r="N43" s="148">
        <f t="shared" si="12"/>
        <v>32927993.25</v>
      </c>
      <c r="O43" s="155">
        <f t="shared" si="14"/>
        <v>5927.0387849999997</v>
      </c>
      <c r="P43" s="98">
        <f t="shared" si="15"/>
        <v>1185.4077569999999</v>
      </c>
      <c r="Q43" s="98">
        <f t="shared" si="5"/>
        <v>2370.8155139999999</v>
      </c>
      <c r="R43" s="98">
        <f t="shared" si="6"/>
        <v>1481.7596962499999</v>
      </c>
      <c r="S43" s="98">
        <f t="shared" si="7"/>
        <v>889.05581774999996</v>
      </c>
    </row>
    <row r="44" spans="1:19">
      <c r="A44" s="76">
        <v>23</v>
      </c>
      <c r="B44" s="2" t="s">
        <v>49</v>
      </c>
      <c r="C44" s="2" t="s">
        <v>151</v>
      </c>
      <c r="D44" s="3">
        <v>378</v>
      </c>
      <c r="E44" s="68">
        <f t="shared" si="8"/>
        <v>75.600000000000009</v>
      </c>
      <c r="F44" s="68">
        <f t="shared" si="9"/>
        <v>151.20000000000002</v>
      </c>
      <c r="G44" s="68">
        <f t="shared" si="10"/>
        <v>94.5</v>
      </c>
      <c r="H44" s="68">
        <f t="shared" si="11"/>
        <v>56.699999999999996</v>
      </c>
      <c r="I44" s="3" t="s">
        <v>7</v>
      </c>
      <c r="J44" s="3">
        <v>378</v>
      </c>
      <c r="K44" s="14">
        <f t="shared" si="13"/>
        <v>21</v>
      </c>
      <c r="L44" s="14">
        <v>60</v>
      </c>
      <c r="M44" s="148">
        <v>15474068</v>
      </c>
      <c r="N44" s="148">
        <f t="shared" si="12"/>
        <v>257901.13333333333</v>
      </c>
      <c r="O44" s="155">
        <f t="shared" si="14"/>
        <v>974.86628400000006</v>
      </c>
      <c r="P44" s="98">
        <f t="shared" si="15"/>
        <v>194.97325680000003</v>
      </c>
      <c r="Q44" s="98">
        <f t="shared" si="5"/>
        <v>389.94651360000006</v>
      </c>
      <c r="R44" s="98">
        <f t="shared" si="6"/>
        <v>243.71657100000002</v>
      </c>
      <c r="S44" s="98">
        <f t="shared" si="7"/>
        <v>146.22994260000002</v>
      </c>
    </row>
    <row r="45" spans="1:19" ht="28.5">
      <c r="A45" s="76">
        <v>24</v>
      </c>
      <c r="B45" s="2" t="s">
        <v>50</v>
      </c>
      <c r="C45" s="2" t="s">
        <v>151</v>
      </c>
      <c r="D45" s="3">
        <v>18</v>
      </c>
      <c r="E45" s="68">
        <f t="shared" si="8"/>
        <v>3.6</v>
      </c>
      <c r="F45" s="68">
        <f t="shared" si="9"/>
        <v>7.2</v>
      </c>
      <c r="G45" s="68">
        <f t="shared" si="10"/>
        <v>4.5</v>
      </c>
      <c r="H45" s="68">
        <f t="shared" si="11"/>
        <v>2.6999999999999997</v>
      </c>
      <c r="I45" s="3" t="s">
        <v>5</v>
      </c>
      <c r="J45" s="3">
        <v>18</v>
      </c>
      <c r="K45" s="14">
        <f t="shared" si="13"/>
        <v>1</v>
      </c>
      <c r="L45" s="14">
        <v>4</v>
      </c>
      <c r="M45" s="148">
        <v>35743828</v>
      </c>
      <c r="N45" s="148">
        <f t="shared" si="12"/>
        <v>8935957</v>
      </c>
      <c r="O45" s="155">
        <f t="shared" si="14"/>
        <v>1608.47226</v>
      </c>
      <c r="P45" s="98">
        <f t="shared" si="15"/>
        <v>321.69445200000001</v>
      </c>
      <c r="Q45" s="98">
        <f t="shared" si="5"/>
        <v>643.38890400000003</v>
      </c>
      <c r="R45" s="98">
        <f t="shared" si="6"/>
        <v>402.118065</v>
      </c>
      <c r="S45" s="98">
        <f t="shared" si="7"/>
        <v>241.270839</v>
      </c>
    </row>
    <row r="46" spans="1:19" ht="15" thickBot="1">
      <c r="A46" s="84">
        <v>25</v>
      </c>
      <c r="B46" s="156" t="s">
        <v>51</v>
      </c>
      <c r="C46" s="156"/>
      <c r="D46" s="39">
        <v>36</v>
      </c>
      <c r="E46" s="68">
        <f t="shared" si="8"/>
        <v>7.2</v>
      </c>
      <c r="F46" s="68">
        <f t="shared" si="9"/>
        <v>14.4</v>
      </c>
      <c r="G46" s="68">
        <f t="shared" si="10"/>
        <v>9</v>
      </c>
      <c r="H46" s="68">
        <f t="shared" si="11"/>
        <v>5.3999999999999995</v>
      </c>
      <c r="I46" s="39" t="s">
        <v>5</v>
      </c>
      <c r="J46" s="39">
        <v>36</v>
      </c>
      <c r="K46" s="47">
        <f t="shared" si="13"/>
        <v>2</v>
      </c>
      <c r="L46" s="47">
        <f>1+1</f>
        <v>2</v>
      </c>
      <c r="M46" s="157">
        <f>5005428+804588</f>
        <v>5810016</v>
      </c>
      <c r="N46" s="157">
        <f t="shared" si="12"/>
        <v>2905008</v>
      </c>
      <c r="O46" s="155">
        <f t="shared" si="14"/>
        <v>1045.80288</v>
      </c>
      <c r="P46" s="99">
        <f t="shared" si="15"/>
        <v>209.16057599999999</v>
      </c>
      <c r="Q46" s="99">
        <f t="shared" si="5"/>
        <v>418.32115199999998</v>
      </c>
      <c r="R46" s="99">
        <f t="shared" si="6"/>
        <v>261.45071999999999</v>
      </c>
      <c r="S46" s="99">
        <f t="shared" si="7"/>
        <v>156.87043199999999</v>
      </c>
    </row>
    <row r="47" spans="1:19" ht="18.75" thickBot="1">
      <c r="A47" s="144" t="s">
        <v>52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52"/>
    </row>
    <row r="48" spans="1:19">
      <c r="A48" s="35">
        <v>1</v>
      </c>
      <c r="B48" s="34" t="s">
        <v>4</v>
      </c>
      <c r="C48" s="2" t="s">
        <v>151</v>
      </c>
      <c r="D48" s="35">
        <v>42</v>
      </c>
      <c r="E48" s="68">
        <f t="shared" si="8"/>
        <v>8.4</v>
      </c>
      <c r="F48" s="68">
        <f t="shared" si="9"/>
        <v>16.8</v>
      </c>
      <c r="G48" s="68">
        <f t="shared" si="10"/>
        <v>10.5</v>
      </c>
      <c r="H48" s="68">
        <f t="shared" ref="H48:H63" si="16">0.15*D48</f>
        <v>6.3</v>
      </c>
      <c r="I48" s="35" t="s">
        <v>5</v>
      </c>
      <c r="J48" s="35">
        <v>42</v>
      </c>
      <c r="K48" s="10"/>
      <c r="L48" s="10"/>
      <c r="M48" s="142"/>
      <c r="N48" s="154">
        <v>1103569</v>
      </c>
      <c r="O48" s="97">
        <v>463.49898000000002</v>
      </c>
      <c r="P48" s="97">
        <f t="shared" si="15"/>
        <v>92.699796000000006</v>
      </c>
      <c r="Q48" s="97">
        <f t="shared" si="5"/>
        <v>185.39959200000001</v>
      </c>
      <c r="R48" s="97">
        <f t="shared" si="6"/>
        <v>115.874745</v>
      </c>
      <c r="S48" s="97">
        <f t="shared" si="7"/>
        <v>69.524846999999994</v>
      </c>
    </row>
    <row r="49" spans="1:19">
      <c r="A49" s="3">
        <v>2</v>
      </c>
      <c r="B49" s="2" t="s">
        <v>6</v>
      </c>
      <c r="C49" s="2" t="s">
        <v>151</v>
      </c>
      <c r="D49" s="3">
        <v>180</v>
      </c>
      <c r="E49" s="68">
        <f t="shared" si="8"/>
        <v>36</v>
      </c>
      <c r="F49" s="68">
        <f t="shared" si="9"/>
        <v>72</v>
      </c>
      <c r="G49" s="68">
        <f t="shared" si="10"/>
        <v>45</v>
      </c>
      <c r="H49" s="68">
        <f t="shared" si="16"/>
        <v>27</v>
      </c>
      <c r="I49" s="3" t="s">
        <v>5</v>
      </c>
      <c r="J49" s="3">
        <v>180</v>
      </c>
      <c r="K49" s="10"/>
      <c r="L49" s="10"/>
      <c r="M49" s="142"/>
      <c r="N49" s="148">
        <v>70916</v>
      </c>
      <c r="O49" s="98">
        <v>127.64879999999999</v>
      </c>
      <c r="P49" s="98">
        <f t="shared" si="15"/>
        <v>25.52976</v>
      </c>
      <c r="Q49" s="98">
        <f t="shared" si="5"/>
        <v>51.059519999999999</v>
      </c>
      <c r="R49" s="98">
        <f t="shared" si="6"/>
        <v>31.912199999999999</v>
      </c>
      <c r="S49" s="98">
        <f t="shared" si="7"/>
        <v>19.147319999999997</v>
      </c>
    </row>
    <row r="50" spans="1:19">
      <c r="A50" s="3">
        <v>3</v>
      </c>
      <c r="B50" s="2" t="s">
        <v>53</v>
      </c>
      <c r="C50" s="2" t="s">
        <v>151</v>
      </c>
      <c r="D50" s="76">
        <v>2</v>
      </c>
      <c r="E50" s="77">
        <f t="shared" si="8"/>
        <v>0.4</v>
      </c>
      <c r="F50" s="77">
        <v>2</v>
      </c>
      <c r="G50" s="77">
        <v>0</v>
      </c>
      <c r="H50" s="77">
        <f t="shared" si="16"/>
        <v>0.3</v>
      </c>
      <c r="I50" s="76" t="s">
        <v>5</v>
      </c>
      <c r="J50" s="76">
        <v>2</v>
      </c>
      <c r="K50" s="78"/>
      <c r="L50" s="78"/>
      <c r="M50" s="158"/>
      <c r="N50" s="159">
        <v>7181741</v>
      </c>
      <c r="O50" s="100">
        <v>143.63481999999999</v>
      </c>
      <c r="P50" s="100">
        <v>0</v>
      </c>
      <c r="Q50" s="100">
        <f>(N50*F50)/100000</f>
        <v>143.63481999999999</v>
      </c>
      <c r="R50" s="100">
        <v>0</v>
      </c>
      <c r="S50" s="100">
        <v>0</v>
      </c>
    </row>
    <row r="51" spans="1:19">
      <c r="A51" s="3">
        <v>4</v>
      </c>
      <c r="B51" s="2" t="s">
        <v>9</v>
      </c>
      <c r="C51" s="2" t="s">
        <v>151</v>
      </c>
      <c r="D51" s="3">
        <f>86.46*1000</f>
        <v>86460</v>
      </c>
      <c r="E51" s="68">
        <f t="shared" si="8"/>
        <v>17292</v>
      </c>
      <c r="F51" s="68">
        <f t="shared" si="9"/>
        <v>34584</v>
      </c>
      <c r="G51" s="68">
        <f t="shared" si="10"/>
        <v>21615</v>
      </c>
      <c r="H51" s="68">
        <f t="shared" si="16"/>
        <v>12969</v>
      </c>
      <c r="I51" s="3" t="s">
        <v>10</v>
      </c>
      <c r="J51" s="3">
        <f>86.46*1000</f>
        <v>86460</v>
      </c>
      <c r="K51" s="10"/>
      <c r="L51" s="10"/>
      <c r="M51" s="142"/>
      <c r="N51" s="148">
        <v>444</v>
      </c>
      <c r="O51" s="98">
        <v>383.88240000000002</v>
      </c>
      <c r="P51" s="98">
        <f t="shared" si="15"/>
        <v>76.776480000000006</v>
      </c>
      <c r="Q51" s="98">
        <f t="shared" si="5"/>
        <v>153.55296000000001</v>
      </c>
      <c r="R51" s="98">
        <f t="shared" si="6"/>
        <v>95.970600000000005</v>
      </c>
      <c r="S51" s="98">
        <f t="shared" si="7"/>
        <v>57.582360000000001</v>
      </c>
    </row>
    <row r="52" spans="1:19">
      <c r="A52" s="3">
        <v>5</v>
      </c>
      <c r="B52" s="2" t="s">
        <v>11</v>
      </c>
      <c r="C52" s="2" t="s">
        <v>151</v>
      </c>
      <c r="D52" s="3">
        <f>15.72*1000</f>
        <v>15720</v>
      </c>
      <c r="E52" s="68">
        <f t="shared" si="8"/>
        <v>3144</v>
      </c>
      <c r="F52" s="68">
        <f t="shared" si="9"/>
        <v>6288</v>
      </c>
      <c r="G52" s="68">
        <f t="shared" si="10"/>
        <v>3930</v>
      </c>
      <c r="H52" s="68">
        <f t="shared" si="16"/>
        <v>2358</v>
      </c>
      <c r="I52" s="3" t="s">
        <v>10</v>
      </c>
      <c r="J52" s="3">
        <f>15.72*1000</f>
        <v>15720</v>
      </c>
      <c r="K52" s="10"/>
      <c r="L52" s="10"/>
      <c r="M52" s="142"/>
      <c r="N52" s="148">
        <v>492</v>
      </c>
      <c r="O52" s="98">
        <v>77.342399999999998</v>
      </c>
      <c r="P52" s="98">
        <f t="shared" si="15"/>
        <v>15.46848</v>
      </c>
      <c r="Q52" s="98">
        <f t="shared" si="5"/>
        <v>30.936959999999999</v>
      </c>
      <c r="R52" s="98">
        <f t="shared" si="6"/>
        <v>19.335599999999999</v>
      </c>
      <c r="S52" s="98">
        <f t="shared" si="7"/>
        <v>11.60136</v>
      </c>
    </row>
    <row r="53" spans="1:19" ht="28.5">
      <c r="A53" s="3">
        <v>6</v>
      </c>
      <c r="B53" s="2" t="s">
        <v>54</v>
      </c>
      <c r="C53" s="2" t="s">
        <v>151</v>
      </c>
      <c r="D53" s="3">
        <v>3154</v>
      </c>
      <c r="E53" s="68">
        <f t="shared" si="8"/>
        <v>630.80000000000007</v>
      </c>
      <c r="F53" s="68">
        <f t="shared" si="9"/>
        <v>1261.6000000000001</v>
      </c>
      <c r="G53" s="68">
        <f t="shared" si="10"/>
        <v>788.5</v>
      </c>
      <c r="H53" s="68">
        <f t="shared" si="16"/>
        <v>473.09999999999997</v>
      </c>
      <c r="I53" s="3" t="s">
        <v>5</v>
      </c>
      <c r="J53" s="3">
        <v>3154</v>
      </c>
      <c r="K53" s="10"/>
      <c r="L53" s="10"/>
      <c r="M53" s="142"/>
      <c r="N53" s="148">
        <v>6626</v>
      </c>
      <c r="O53" s="98">
        <v>208.98403999999999</v>
      </c>
      <c r="P53" s="98">
        <f t="shared" si="15"/>
        <v>41.796807999999999</v>
      </c>
      <c r="Q53" s="98">
        <f t="shared" si="5"/>
        <v>83.593615999999997</v>
      </c>
      <c r="R53" s="98">
        <f t="shared" si="6"/>
        <v>52.246009999999998</v>
      </c>
      <c r="S53" s="98">
        <f t="shared" si="7"/>
        <v>31.347605999999999</v>
      </c>
    </row>
    <row r="54" spans="1:19">
      <c r="A54" s="3">
        <v>7</v>
      </c>
      <c r="B54" s="2" t="s">
        <v>55</v>
      </c>
      <c r="C54" s="2" t="s">
        <v>151</v>
      </c>
      <c r="D54" s="3">
        <v>60</v>
      </c>
      <c r="E54" s="68">
        <f t="shared" si="8"/>
        <v>12</v>
      </c>
      <c r="F54" s="68">
        <f t="shared" si="9"/>
        <v>24</v>
      </c>
      <c r="G54" s="68">
        <f t="shared" si="10"/>
        <v>15</v>
      </c>
      <c r="H54" s="68">
        <f t="shared" si="16"/>
        <v>9</v>
      </c>
      <c r="I54" s="3" t="s">
        <v>10</v>
      </c>
      <c r="J54" s="3">
        <v>60</v>
      </c>
      <c r="K54" s="10"/>
      <c r="L54" s="10"/>
      <c r="M54" s="142"/>
      <c r="N54" s="148">
        <v>26359</v>
      </c>
      <c r="O54" s="98">
        <v>15.8154</v>
      </c>
      <c r="P54" s="98">
        <f t="shared" si="15"/>
        <v>3.1630800000000003</v>
      </c>
      <c r="Q54" s="98">
        <f t="shared" si="5"/>
        <v>6.3261600000000007</v>
      </c>
      <c r="R54" s="98">
        <f t="shared" si="6"/>
        <v>3.9538500000000001</v>
      </c>
      <c r="S54" s="98">
        <f t="shared" si="7"/>
        <v>2.3723100000000001</v>
      </c>
    </row>
    <row r="55" spans="1:19">
      <c r="A55" s="3">
        <v>8</v>
      </c>
      <c r="B55" s="2" t="s">
        <v>56</v>
      </c>
      <c r="C55" s="2" t="s">
        <v>151</v>
      </c>
      <c r="D55" s="3">
        <v>14</v>
      </c>
      <c r="E55" s="68">
        <f t="shared" si="8"/>
        <v>2.8000000000000003</v>
      </c>
      <c r="F55" s="68">
        <f t="shared" si="9"/>
        <v>5.6000000000000005</v>
      </c>
      <c r="G55" s="68">
        <f t="shared" si="10"/>
        <v>3.5</v>
      </c>
      <c r="H55" s="68">
        <f t="shared" si="16"/>
        <v>2.1</v>
      </c>
      <c r="I55" s="3" t="s">
        <v>5</v>
      </c>
      <c r="J55" s="3">
        <v>14</v>
      </c>
      <c r="K55" s="10"/>
      <c r="L55" s="10"/>
      <c r="M55" s="142"/>
      <c r="N55" s="148">
        <v>6482154</v>
      </c>
      <c r="O55" s="98">
        <v>907.50156000000004</v>
      </c>
      <c r="P55" s="98">
        <f t="shared" si="15"/>
        <v>181.50031200000001</v>
      </c>
      <c r="Q55" s="98">
        <f t="shared" si="5"/>
        <v>363.00062400000002</v>
      </c>
      <c r="R55" s="98">
        <f t="shared" si="6"/>
        <v>226.87539000000001</v>
      </c>
      <c r="S55" s="98">
        <f t="shared" si="7"/>
        <v>136.12523400000001</v>
      </c>
    </row>
    <row r="56" spans="1:19">
      <c r="A56" s="3">
        <v>9</v>
      </c>
      <c r="B56" s="2" t="s">
        <v>57</v>
      </c>
      <c r="C56" s="2" t="s">
        <v>151</v>
      </c>
      <c r="D56" s="76">
        <v>2</v>
      </c>
      <c r="E56" s="77">
        <f t="shared" si="8"/>
        <v>0.4</v>
      </c>
      <c r="F56" s="77">
        <v>2</v>
      </c>
      <c r="G56" s="77">
        <v>0</v>
      </c>
      <c r="H56" s="77">
        <f t="shared" si="16"/>
        <v>0.3</v>
      </c>
      <c r="I56" s="76" t="s">
        <v>48</v>
      </c>
      <c r="J56" s="76">
        <v>2</v>
      </c>
      <c r="K56" s="78"/>
      <c r="L56" s="78"/>
      <c r="M56" s="158"/>
      <c r="N56" s="159">
        <v>5555037.0099999998</v>
      </c>
      <c r="O56" s="100">
        <v>111.10074019999999</v>
      </c>
      <c r="P56" s="100">
        <v>0</v>
      </c>
      <c r="Q56" s="100">
        <f>(N56*F56)/100000</f>
        <v>111.10074019999999</v>
      </c>
      <c r="R56" s="100">
        <v>0</v>
      </c>
      <c r="S56" s="100">
        <v>0</v>
      </c>
    </row>
    <row r="57" spans="1:19">
      <c r="A57" s="3">
        <v>10</v>
      </c>
      <c r="B57" s="2" t="s">
        <v>14</v>
      </c>
      <c r="C57" s="2" t="s">
        <v>151</v>
      </c>
      <c r="D57" s="3">
        <v>26</v>
      </c>
      <c r="E57" s="68">
        <f t="shared" si="8"/>
        <v>5.2</v>
      </c>
      <c r="F57" s="68">
        <f t="shared" si="9"/>
        <v>10.4</v>
      </c>
      <c r="G57" s="68">
        <f t="shared" si="10"/>
        <v>6.5</v>
      </c>
      <c r="H57" s="68">
        <f t="shared" si="16"/>
        <v>3.9</v>
      </c>
      <c r="I57" s="3" t="s">
        <v>5</v>
      </c>
      <c r="J57" s="3">
        <v>26</v>
      </c>
      <c r="K57" s="10"/>
      <c r="L57" s="10"/>
      <c r="M57" s="142"/>
      <c r="N57" s="148">
        <v>847078</v>
      </c>
      <c r="O57" s="98">
        <v>220.24028000000001</v>
      </c>
      <c r="P57" s="98">
        <f t="shared" si="15"/>
        <v>44.048056000000003</v>
      </c>
      <c r="Q57" s="98">
        <f t="shared" si="5"/>
        <v>88.096112000000005</v>
      </c>
      <c r="R57" s="98">
        <f t="shared" si="6"/>
        <v>55.060070000000003</v>
      </c>
      <c r="S57" s="98">
        <f t="shared" si="7"/>
        <v>33.036042000000002</v>
      </c>
    </row>
    <row r="58" spans="1:19">
      <c r="A58" s="3">
        <v>11</v>
      </c>
      <c r="B58" s="2" t="s">
        <v>58</v>
      </c>
      <c r="C58" s="2" t="s">
        <v>151</v>
      </c>
      <c r="D58" s="3">
        <v>146</v>
      </c>
      <c r="E58" s="68">
        <f t="shared" si="8"/>
        <v>29.200000000000003</v>
      </c>
      <c r="F58" s="68">
        <f t="shared" si="9"/>
        <v>58.400000000000006</v>
      </c>
      <c r="G58" s="68">
        <f t="shared" si="10"/>
        <v>36.5</v>
      </c>
      <c r="H58" s="68">
        <f t="shared" si="16"/>
        <v>21.9</v>
      </c>
      <c r="I58" s="3" t="s">
        <v>5</v>
      </c>
      <c r="J58" s="3">
        <v>146</v>
      </c>
      <c r="K58" s="10"/>
      <c r="L58" s="10"/>
      <c r="M58" s="142"/>
      <c r="N58" s="148">
        <v>79181</v>
      </c>
      <c r="O58" s="98">
        <v>115.60426</v>
      </c>
      <c r="P58" s="98">
        <f t="shared" si="15"/>
        <v>23.120851999999999</v>
      </c>
      <c r="Q58" s="98">
        <f t="shared" si="5"/>
        <v>46.241703999999999</v>
      </c>
      <c r="R58" s="98">
        <f t="shared" si="6"/>
        <v>28.901064999999999</v>
      </c>
      <c r="S58" s="98">
        <f t="shared" si="7"/>
        <v>17.340638999999999</v>
      </c>
    </row>
    <row r="59" spans="1:19">
      <c r="A59" s="3">
        <v>12</v>
      </c>
      <c r="B59" s="2" t="s">
        <v>16</v>
      </c>
      <c r="C59" s="2" t="s">
        <v>151</v>
      </c>
      <c r="D59" s="3">
        <v>7520</v>
      </c>
      <c r="E59" s="68">
        <f t="shared" si="8"/>
        <v>1504</v>
      </c>
      <c r="F59" s="68">
        <f t="shared" si="9"/>
        <v>3008</v>
      </c>
      <c r="G59" s="68">
        <f t="shared" si="10"/>
        <v>1880</v>
      </c>
      <c r="H59" s="68">
        <f t="shared" si="16"/>
        <v>1128</v>
      </c>
      <c r="I59" s="3" t="s">
        <v>10</v>
      </c>
      <c r="J59" s="3">
        <v>7520</v>
      </c>
      <c r="K59" s="10"/>
      <c r="L59" s="10"/>
      <c r="M59" s="142"/>
      <c r="N59" s="148">
        <v>1186</v>
      </c>
      <c r="O59" s="98">
        <v>89.187200000000004</v>
      </c>
      <c r="P59" s="98">
        <f t="shared" si="15"/>
        <v>17.837440000000001</v>
      </c>
      <c r="Q59" s="98">
        <f t="shared" si="5"/>
        <v>35.674880000000002</v>
      </c>
      <c r="R59" s="98">
        <f t="shared" si="6"/>
        <v>22.296800000000001</v>
      </c>
      <c r="S59" s="98">
        <f t="shared" si="7"/>
        <v>13.378080000000001</v>
      </c>
    </row>
    <row r="60" spans="1:19" ht="28.5">
      <c r="A60" s="3">
        <v>13</v>
      </c>
      <c r="B60" s="2" t="s">
        <v>18</v>
      </c>
      <c r="C60" s="2" t="s">
        <v>151</v>
      </c>
      <c r="D60" s="76">
        <v>2</v>
      </c>
      <c r="E60" s="77">
        <f t="shared" si="8"/>
        <v>0.4</v>
      </c>
      <c r="F60" s="77">
        <f t="shared" si="9"/>
        <v>0.8</v>
      </c>
      <c r="G60" s="77">
        <f t="shared" si="10"/>
        <v>0.5</v>
      </c>
      <c r="H60" s="77">
        <f t="shared" si="16"/>
        <v>0.3</v>
      </c>
      <c r="I60" s="76" t="s">
        <v>48</v>
      </c>
      <c r="J60" s="76">
        <v>2</v>
      </c>
      <c r="K60" s="78"/>
      <c r="L60" s="78"/>
      <c r="M60" s="158"/>
      <c r="N60" s="159">
        <v>5112536.07</v>
      </c>
      <c r="O60" s="100">
        <v>102.2507214</v>
      </c>
      <c r="P60" s="100">
        <f t="shared" si="15"/>
        <v>20.450144280000004</v>
      </c>
      <c r="Q60" s="100">
        <f t="shared" si="5"/>
        <v>40.900288560000007</v>
      </c>
      <c r="R60" s="100">
        <f t="shared" si="6"/>
        <v>25.562680350000001</v>
      </c>
      <c r="S60" s="100">
        <f t="shared" si="7"/>
        <v>15.337608209999999</v>
      </c>
    </row>
    <row r="61" spans="1:19">
      <c r="A61" s="3">
        <v>14</v>
      </c>
      <c r="B61" s="2" t="s">
        <v>19</v>
      </c>
      <c r="C61" s="2" t="s">
        <v>151</v>
      </c>
      <c r="D61" s="3">
        <v>25</v>
      </c>
      <c r="E61" s="68">
        <f t="shared" si="8"/>
        <v>5</v>
      </c>
      <c r="F61" s="68">
        <f t="shared" si="9"/>
        <v>10</v>
      </c>
      <c r="G61" s="68">
        <f t="shared" si="10"/>
        <v>6.25</v>
      </c>
      <c r="H61" s="68">
        <f t="shared" si="16"/>
        <v>3.75</v>
      </c>
      <c r="I61" s="3" t="s">
        <v>20</v>
      </c>
      <c r="J61" s="3">
        <v>25</v>
      </c>
      <c r="K61" s="10"/>
      <c r="L61" s="10"/>
      <c r="M61" s="142"/>
      <c r="N61" s="148">
        <v>200408</v>
      </c>
      <c r="O61" s="98">
        <v>60.122399999999999</v>
      </c>
      <c r="P61" s="98">
        <f t="shared" si="15"/>
        <v>12.024480000000001</v>
      </c>
      <c r="Q61" s="98">
        <f t="shared" si="5"/>
        <v>24.048960000000001</v>
      </c>
      <c r="R61" s="98">
        <f t="shared" si="6"/>
        <v>15.0306</v>
      </c>
      <c r="S61" s="98">
        <f t="shared" si="7"/>
        <v>9.0183599999999995</v>
      </c>
    </row>
    <row r="62" spans="1:19">
      <c r="A62" s="3">
        <v>15</v>
      </c>
      <c r="B62" s="160" t="s">
        <v>21</v>
      </c>
      <c r="C62" s="2" t="s">
        <v>151</v>
      </c>
      <c r="D62" s="3">
        <f>8.4*1000</f>
        <v>8400</v>
      </c>
      <c r="E62" s="68">
        <f t="shared" si="8"/>
        <v>1680</v>
      </c>
      <c r="F62" s="68">
        <f t="shared" si="9"/>
        <v>3360</v>
      </c>
      <c r="G62" s="68">
        <f t="shared" si="10"/>
        <v>2100</v>
      </c>
      <c r="H62" s="68">
        <f t="shared" si="16"/>
        <v>1260</v>
      </c>
      <c r="I62" s="3" t="s">
        <v>10</v>
      </c>
      <c r="J62" s="3">
        <f>8.4*1000</f>
        <v>8400</v>
      </c>
      <c r="K62" s="10"/>
      <c r="L62" s="10"/>
      <c r="M62" s="142"/>
      <c r="N62" s="148">
        <v>2153</v>
      </c>
      <c r="O62" s="98">
        <v>180.852</v>
      </c>
      <c r="P62" s="98">
        <f t="shared" si="15"/>
        <v>36.170400000000001</v>
      </c>
      <c r="Q62" s="98">
        <f t="shared" si="5"/>
        <v>72.340800000000002</v>
      </c>
      <c r="R62" s="98">
        <f t="shared" si="6"/>
        <v>45.213000000000001</v>
      </c>
      <c r="S62" s="98">
        <f t="shared" si="7"/>
        <v>27.127800000000001</v>
      </c>
    </row>
    <row r="63" spans="1:19" ht="15" thickBot="1">
      <c r="A63" s="39">
        <v>16</v>
      </c>
      <c r="B63" s="40" t="s">
        <v>59</v>
      </c>
      <c r="C63" s="2" t="s">
        <v>151</v>
      </c>
      <c r="D63" s="39">
        <v>2</v>
      </c>
      <c r="E63" s="68">
        <f t="shared" si="8"/>
        <v>0.4</v>
      </c>
      <c r="F63" s="68">
        <f t="shared" si="9"/>
        <v>0.8</v>
      </c>
      <c r="G63" s="68">
        <f t="shared" si="10"/>
        <v>0.5</v>
      </c>
      <c r="H63" s="68">
        <f t="shared" si="16"/>
        <v>0.3</v>
      </c>
      <c r="I63" s="161" t="s">
        <v>48</v>
      </c>
      <c r="J63" s="39">
        <v>2</v>
      </c>
      <c r="K63" s="10"/>
      <c r="L63" s="10"/>
      <c r="M63" s="142"/>
      <c r="N63" s="157">
        <v>657045.88</v>
      </c>
      <c r="O63" s="99">
        <v>13.1409176</v>
      </c>
      <c r="P63" s="99">
        <f t="shared" si="15"/>
        <v>2.6281835200000003</v>
      </c>
      <c r="Q63" s="99">
        <f t="shared" si="5"/>
        <v>5.2563670400000007</v>
      </c>
      <c r="R63" s="99">
        <f t="shared" si="6"/>
        <v>3.2852294</v>
      </c>
      <c r="S63" s="99">
        <f t="shared" si="7"/>
        <v>1.9711376399999998</v>
      </c>
    </row>
    <row r="64" spans="1:19" ht="18.75" thickBot="1">
      <c r="A64" s="144" t="s">
        <v>94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52"/>
    </row>
    <row r="65" spans="1:19">
      <c r="A65" s="35">
        <v>1</v>
      </c>
      <c r="B65" s="49" t="s">
        <v>95</v>
      </c>
      <c r="C65" s="2" t="s">
        <v>151</v>
      </c>
      <c r="D65" s="35">
        <v>192</v>
      </c>
      <c r="E65" s="68">
        <f t="shared" si="8"/>
        <v>38.400000000000006</v>
      </c>
      <c r="F65" s="68">
        <f t="shared" si="9"/>
        <v>76.800000000000011</v>
      </c>
      <c r="G65" s="68">
        <f t="shared" si="10"/>
        <v>48</v>
      </c>
      <c r="H65" s="68">
        <f t="shared" ref="H65:H66" si="17">0.15*D65</f>
        <v>28.799999999999997</v>
      </c>
      <c r="I65" s="35" t="s">
        <v>7</v>
      </c>
      <c r="J65" s="35">
        <v>192</v>
      </c>
      <c r="K65" s="36"/>
      <c r="L65" s="36"/>
      <c r="M65" s="154"/>
      <c r="N65" s="154">
        <v>4600000</v>
      </c>
      <c r="O65" s="155">
        <f>(N65*J65)/100000</f>
        <v>8832</v>
      </c>
      <c r="P65" s="97">
        <f t="shared" si="15"/>
        <v>1766.4</v>
      </c>
      <c r="Q65" s="97">
        <f t="shared" si="5"/>
        <v>3532.8</v>
      </c>
      <c r="R65" s="97">
        <f t="shared" si="6"/>
        <v>2208</v>
      </c>
      <c r="S65" s="97">
        <f t="shared" si="7"/>
        <v>1324.8</v>
      </c>
    </row>
    <row r="66" spans="1:19" ht="15" thickBot="1">
      <c r="A66" s="39">
        <v>2</v>
      </c>
      <c r="B66" s="50" t="s">
        <v>96</v>
      </c>
      <c r="C66" s="2" t="s">
        <v>151</v>
      </c>
      <c r="D66" s="39">
        <v>190</v>
      </c>
      <c r="E66" s="68">
        <f t="shared" si="8"/>
        <v>38</v>
      </c>
      <c r="F66" s="68">
        <f t="shared" si="9"/>
        <v>76</v>
      </c>
      <c r="G66" s="68">
        <f t="shared" si="10"/>
        <v>47.5</v>
      </c>
      <c r="H66" s="68">
        <f t="shared" si="17"/>
        <v>28.5</v>
      </c>
      <c r="I66" s="39" t="s">
        <v>7</v>
      </c>
      <c r="J66" s="39">
        <v>190</v>
      </c>
      <c r="K66" s="47"/>
      <c r="L66" s="47"/>
      <c r="M66" s="157"/>
      <c r="N66" s="157">
        <v>6600000</v>
      </c>
      <c r="O66" s="162">
        <f>(N66*J66)/100000</f>
        <v>12540</v>
      </c>
      <c r="P66" s="99">
        <f t="shared" si="15"/>
        <v>2508</v>
      </c>
      <c r="Q66" s="99">
        <f t="shared" si="5"/>
        <v>5016</v>
      </c>
      <c r="R66" s="99">
        <f t="shared" si="6"/>
        <v>3135</v>
      </c>
      <c r="S66" s="99">
        <f t="shared" si="7"/>
        <v>1881</v>
      </c>
    </row>
    <row r="67" spans="1:19" ht="18.75" thickBot="1">
      <c r="A67" s="144" t="s">
        <v>60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52"/>
    </row>
    <row r="68" spans="1:19" ht="45">
      <c r="A68" s="35">
        <v>1</v>
      </c>
      <c r="B68" s="49" t="s">
        <v>61</v>
      </c>
      <c r="C68" s="2" t="s">
        <v>151</v>
      </c>
      <c r="D68" s="35">
        <v>54</v>
      </c>
      <c r="E68" s="68">
        <f t="shared" si="8"/>
        <v>10.8</v>
      </c>
      <c r="F68" s="68">
        <f t="shared" si="9"/>
        <v>21.6</v>
      </c>
      <c r="G68" s="68">
        <f t="shared" si="10"/>
        <v>13.5</v>
      </c>
      <c r="H68" s="68">
        <f t="shared" ref="H68:H96" si="18">0.15*D68</f>
        <v>8.1</v>
      </c>
      <c r="I68" s="35" t="s">
        <v>62</v>
      </c>
      <c r="J68" s="35">
        <v>54</v>
      </c>
      <c r="K68" s="10"/>
      <c r="L68" s="10"/>
      <c r="M68" s="142"/>
      <c r="N68" s="163">
        <f>(192163.53*72+265372.85)/3</f>
        <v>4700382.3366666669</v>
      </c>
      <c r="O68" s="164">
        <v>2538.2064617999999</v>
      </c>
      <c r="P68" s="97">
        <f t="shared" si="15"/>
        <v>507.64129236000002</v>
      </c>
      <c r="Q68" s="97">
        <f t="shared" ref="Q68:Q95" si="19">0.4*O68</f>
        <v>1015.28258472</v>
      </c>
      <c r="R68" s="97">
        <f t="shared" si="6"/>
        <v>634.55161544999999</v>
      </c>
      <c r="S68" s="97">
        <f t="shared" si="7"/>
        <v>380.73096927</v>
      </c>
    </row>
    <row r="69" spans="1:19" ht="45">
      <c r="A69" s="3">
        <v>2</v>
      </c>
      <c r="B69" s="7" t="s">
        <v>63</v>
      </c>
      <c r="C69" s="2" t="s">
        <v>151</v>
      </c>
      <c r="D69" s="3">
        <v>150</v>
      </c>
      <c r="E69" s="68">
        <f t="shared" si="8"/>
        <v>30</v>
      </c>
      <c r="F69" s="68">
        <f t="shared" si="9"/>
        <v>60</v>
      </c>
      <c r="G69" s="68">
        <f t="shared" si="10"/>
        <v>37.5</v>
      </c>
      <c r="H69" s="68">
        <f t="shared" si="18"/>
        <v>22.5</v>
      </c>
      <c r="I69" s="3" t="s">
        <v>62</v>
      </c>
      <c r="J69" s="3">
        <v>150</v>
      </c>
      <c r="K69" s="10"/>
      <c r="L69" s="10"/>
      <c r="M69" s="142"/>
      <c r="N69" s="165">
        <f>(137534.43*72+198580.27)/3</f>
        <v>3367019.7433333327</v>
      </c>
      <c r="O69" s="166">
        <v>5050.5296149999986</v>
      </c>
      <c r="P69" s="98">
        <f t="shared" si="15"/>
        <v>1010.1059229999997</v>
      </c>
      <c r="Q69" s="98">
        <f t="shared" si="19"/>
        <v>2020.2118459999995</v>
      </c>
      <c r="R69" s="98">
        <f t="shared" si="6"/>
        <v>1262.6324037499996</v>
      </c>
      <c r="S69" s="98">
        <f t="shared" si="7"/>
        <v>757.57944224999972</v>
      </c>
    </row>
    <row r="70" spans="1:19" ht="28.5">
      <c r="A70" s="3">
        <v>3</v>
      </c>
      <c r="B70" s="7" t="s">
        <v>64</v>
      </c>
      <c r="C70" s="2" t="s">
        <v>151</v>
      </c>
      <c r="D70" s="3">
        <v>14</v>
      </c>
      <c r="E70" s="68">
        <f t="shared" si="8"/>
        <v>2.8000000000000003</v>
      </c>
      <c r="F70" s="68">
        <f t="shared" si="9"/>
        <v>5.6000000000000005</v>
      </c>
      <c r="G70" s="68">
        <f t="shared" si="10"/>
        <v>3.5</v>
      </c>
      <c r="H70" s="68">
        <f t="shared" si="18"/>
        <v>2.1</v>
      </c>
      <c r="I70" s="3" t="s">
        <v>65</v>
      </c>
      <c r="J70" s="3">
        <v>14</v>
      </c>
      <c r="K70" s="10"/>
      <c r="L70" s="10"/>
      <c r="M70" s="142"/>
      <c r="N70" s="165">
        <v>11613557</v>
      </c>
      <c r="O70" s="166">
        <v>1625.89798</v>
      </c>
      <c r="P70" s="98">
        <f t="shared" si="15"/>
        <v>325.179596</v>
      </c>
      <c r="Q70" s="98">
        <f t="shared" si="19"/>
        <v>650.35919200000001</v>
      </c>
      <c r="R70" s="98">
        <f t="shared" ref="R70:R96" si="20">0.25*O70</f>
        <v>406.47449499999999</v>
      </c>
      <c r="S70" s="98">
        <f t="shared" ref="S70:S96" si="21">0.15*O70</f>
        <v>243.88469699999999</v>
      </c>
    </row>
    <row r="71" spans="1:19" ht="28.5">
      <c r="A71" s="3">
        <v>4</v>
      </c>
      <c r="B71" s="7" t="s">
        <v>66</v>
      </c>
      <c r="C71" s="2" t="s">
        <v>151</v>
      </c>
      <c r="D71" s="3">
        <v>28</v>
      </c>
      <c r="E71" s="68">
        <f t="shared" si="8"/>
        <v>5.6000000000000005</v>
      </c>
      <c r="F71" s="68">
        <f t="shared" si="9"/>
        <v>11.200000000000001</v>
      </c>
      <c r="G71" s="68">
        <f t="shared" si="10"/>
        <v>7</v>
      </c>
      <c r="H71" s="68">
        <f t="shared" si="18"/>
        <v>4.2</v>
      </c>
      <c r="I71" s="3" t="s">
        <v>65</v>
      </c>
      <c r="J71" s="3">
        <v>28</v>
      </c>
      <c r="K71" s="10"/>
      <c r="L71" s="10"/>
      <c r="M71" s="142"/>
      <c r="N71" s="165">
        <f>160318.27*72+1687.89*79+2072539.02</f>
        <v>13748797.77</v>
      </c>
      <c r="O71" s="166">
        <v>3849.6633756000001</v>
      </c>
      <c r="P71" s="98">
        <f t="shared" si="15"/>
        <v>769.93267512000011</v>
      </c>
      <c r="Q71" s="98">
        <f t="shared" si="19"/>
        <v>1539.8653502400002</v>
      </c>
      <c r="R71" s="98">
        <f t="shared" si="20"/>
        <v>962.41584390000003</v>
      </c>
      <c r="S71" s="98">
        <f t="shared" si="21"/>
        <v>577.44950633999997</v>
      </c>
    </row>
    <row r="72" spans="1:19" ht="28.5">
      <c r="A72" s="3">
        <v>5</v>
      </c>
      <c r="B72" s="7" t="s">
        <v>67</v>
      </c>
      <c r="C72" s="2" t="s">
        <v>151</v>
      </c>
      <c r="D72" s="3">
        <v>4</v>
      </c>
      <c r="E72" s="68">
        <f t="shared" si="8"/>
        <v>0.8</v>
      </c>
      <c r="F72" s="68">
        <f t="shared" si="9"/>
        <v>1.6</v>
      </c>
      <c r="G72" s="68">
        <f t="shared" si="10"/>
        <v>1</v>
      </c>
      <c r="H72" s="68">
        <f t="shared" si="18"/>
        <v>0.6</v>
      </c>
      <c r="I72" s="3" t="s">
        <v>65</v>
      </c>
      <c r="J72" s="3">
        <v>4</v>
      </c>
      <c r="K72" s="10"/>
      <c r="L72" s="10"/>
      <c r="M72" s="142"/>
      <c r="N72" s="165">
        <v>58138436</v>
      </c>
      <c r="O72" s="166">
        <v>2325.5374400000001</v>
      </c>
      <c r="P72" s="98">
        <f t="shared" si="15"/>
        <v>465.10748800000005</v>
      </c>
      <c r="Q72" s="98">
        <f t="shared" si="19"/>
        <v>930.21497600000009</v>
      </c>
      <c r="R72" s="98">
        <f t="shared" si="20"/>
        <v>581.38436000000002</v>
      </c>
      <c r="S72" s="98">
        <f t="shared" si="21"/>
        <v>348.83061600000002</v>
      </c>
    </row>
    <row r="73" spans="1:19" ht="28.5">
      <c r="A73" s="3">
        <v>6</v>
      </c>
      <c r="B73" s="7" t="s">
        <v>68</v>
      </c>
      <c r="C73" s="2" t="s">
        <v>151</v>
      </c>
      <c r="D73" s="3">
        <v>8</v>
      </c>
      <c r="E73" s="68">
        <f t="shared" si="8"/>
        <v>1.6</v>
      </c>
      <c r="F73" s="68">
        <f t="shared" si="9"/>
        <v>3.2</v>
      </c>
      <c r="G73" s="68">
        <f t="shared" si="10"/>
        <v>2</v>
      </c>
      <c r="H73" s="68">
        <f t="shared" si="18"/>
        <v>1.2</v>
      </c>
      <c r="I73" s="3" t="s">
        <v>65</v>
      </c>
      <c r="J73" s="3">
        <v>8</v>
      </c>
      <c r="K73" s="10"/>
      <c r="L73" s="10"/>
      <c r="M73" s="142"/>
      <c r="N73" s="165">
        <v>38390932.491104819</v>
      </c>
      <c r="O73" s="166">
        <v>3071.2745992883856</v>
      </c>
      <c r="P73" s="98">
        <f t="shared" si="15"/>
        <v>614.25491985767712</v>
      </c>
      <c r="Q73" s="98">
        <f t="shared" si="19"/>
        <v>1228.5098397153542</v>
      </c>
      <c r="R73" s="98">
        <f t="shared" si="20"/>
        <v>767.8186498220964</v>
      </c>
      <c r="S73" s="98">
        <f t="shared" si="21"/>
        <v>460.69118989325784</v>
      </c>
    </row>
    <row r="74" spans="1:19" ht="45">
      <c r="A74" s="3">
        <v>7</v>
      </c>
      <c r="B74" s="7" t="s">
        <v>69</v>
      </c>
      <c r="C74" s="2" t="s">
        <v>151</v>
      </c>
      <c r="D74" s="3">
        <v>27</v>
      </c>
      <c r="E74" s="68">
        <f t="shared" si="8"/>
        <v>5.4</v>
      </c>
      <c r="F74" s="68">
        <f t="shared" si="9"/>
        <v>10.8</v>
      </c>
      <c r="G74" s="68">
        <f t="shared" si="10"/>
        <v>6.75</v>
      </c>
      <c r="H74" s="68">
        <f t="shared" si="18"/>
        <v>4.05</v>
      </c>
      <c r="I74" s="3" t="s">
        <v>62</v>
      </c>
      <c r="J74" s="3">
        <v>27</v>
      </c>
      <c r="K74" s="10"/>
      <c r="L74" s="10"/>
      <c r="M74" s="142"/>
      <c r="N74" s="165">
        <v>1336230</v>
      </c>
      <c r="O74" s="166">
        <v>360.78210000000001</v>
      </c>
      <c r="P74" s="98">
        <f t="shared" si="15"/>
        <v>72.156420000000011</v>
      </c>
      <c r="Q74" s="98">
        <f t="shared" si="19"/>
        <v>144.31284000000002</v>
      </c>
      <c r="R74" s="98">
        <f t="shared" si="20"/>
        <v>90.195525000000004</v>
      </c>
      <c r="S74" s="98">
        <f t="shared" si="21"/>
        <v>54.117314999999998</v>
      </c>
    </row>
    <row r="75" spans="1:19" ht="45">
      <c r="A75" s="3">
        <v>8</v>
      </c>
      <c r="B75" s="7" t="s">
        <v>70</v>
      </c>
      <c r="C75" s="2" t="s">
        <v>151</v>
      </c>
      <c r="D75" s="3">
        <v>621</v>
      </c>
      <c r="E75" s="68">
        <f t="shared" si="8"/>
        <v>124.2</v>
      </c>
      <c r="F75" s="68">
        <f t="shared" si="9"/>
        <v>248.4</v>
      </c>
      <c r="G75" s="68">
        <f t="shared" si="10"/>
        <v>155.25</v>
      </c>
      <c r="H75" s="68">
        <f t="shared" si="18"/>
        <v>93.149999999999991</v>
      </c>
      <c r="I75" s="3" t="s">
        <v>62</v>
      </c>
      <c r="J75" s="3">
        <v>621</v>
      </c>
      <c r="K75" s="10"/>
      <c r="L75" s="10"/>
      <c r="M75" s="142"/>
      <c r="N75" s="165">
        <v>1169753</v>
      </c>
      <c r="O75" s="166">
        <v>7264.1661299999996</v>
      </c>
      <c r="P75" s="98">
        <f t="shared" si="15"/>
        <v>1452.833226</v>
      </c>
      <c r="Q75" s="98">
        <f t="shared" si="19"/>
        <v>2905.6664519999999</v>
      </c>
      <c r="R75" s="98">
        <f t="shared" si="20"/>
        <v>1816.0415324999999</v>
      </c>
      <c r="S75" s="98">
        <f t="shared" si="21"/>
        <v>1089.6249194999998</v>
      </c>
    </row>
    <row r="76" spans="1:19" ht="28.5">
      <c r="A76" s="3">
        <v>9</v>
      </c>
      <c r="B76" s="7" t="s">
        <v>71</v>
      </c>
      <c r="C76" s="2" t="s">
        <v>151</v>
      </c>
      <c r="D76" s="3">
        <v>120</v>
      </c>
      <c r="E76" s="68">
        <f t="shared" si="8"/>
        <v>24</v>
      </c>
      <c r="F76" s="68">
        <f t="shared" si="9"/>
        <v>48</v>
      </c>
      <c r="G76" s="68">
        <f t="shared" si="10"/>
        <v>30</v>
      </c>
      <c r="H76" s="68">
        <f t="shared" si="18"/>
        <v>18</v>
      </c>
      <c r="I76" s="3" t="s">
        <v>65</v>
      </c>
      <c r="J76" s="3">
        <v>120</v>
      </c>
      <c r="K76" s="10"/>
      <c r="L76" s="10"/>
      <c r="M76" s="142"/>
      <c r="N76" s="165">
        <v>2635500</v>
      </c>
      <c r="O76" s="166">
        <v>3162.6</v>
      </c>
      <c r="P76" s="98">
        <f t="shared" si="15"/>
        <v>632.52</v>
      </c>
      <c r="Q76" s="98">
        <f t="shared" si="19"/>
        <v>1265.04</v>
      </c>
      <c r="R76" s="98">
        <f t="shared" si="20"/>
        <v>790.65</v>
      </c>
      <c r="S76" s="98">
        <f t="shared" si="21"/>
        <v>474.39</v>
      </c>
    </row>
    <row r="77" spans="1:19" ht="28.5">
      <c r="A77" s="3">
        <v>10</v>
      </c>
      <c r="B77" s="7" t="s">
        <v>72</v>
      </c>
      <c r="C77" s="2" t="s">
        <v>151</v>
      </c>
      <c r="D77" s="3">
        <v>337</v>
      </c>
      <c r="E77" s="68">
        <f t="shared" si="8"/>
        <v>67.400000000000006</v>
      </c>
      <c r="F77" s="68">
        <f t="shared" si="9"/>
        <v>134.80000000000001</v>
      </c>
      <c r="G77" s="68">
        <f t="shared" si="10"/>
        <v>84.25</v>
      </c>
      <c r="H77" s="68">
        <f t="shared" si="18"/>
        <v>50.55</v>
      </c>
      <c r="I77" s="3" t="s">
        <v>65</v>
      </c>
      <c r="J77" s="3">
        <v>337</v>
      </c>
      <c r="K77" s="10"/>
      <c r="L77" s="10"/>
      <c r="M77" s="142"/>
      <c r="N77" s="165">
        <v>1358370</v>
      </c>
      <c r="O77" s="166">
        <v>4577.7069000000001</v>
      </c>
      <c r="P77" s="98">
        <f t="shared" si="15"/>
        <v>915.54138000000012</v>
      </c>
      <c r="Q77" s="98">
        <f t="shared" si="19"/>
        <v>1831.0827600000002</v>
      </c>
      <c r="R77" s="98">
        <f t="shared" si="20"/>
        <v>1144.426725</v>
      </c>
      <c r="S77" s="98">
        <f t="shared" si="21"/>
        <v>686.65603499999997</v>
      </c>
    </row>
    <row r="78" spans="1:19" ht="42.75">
      <c r="A78" s="3">
        <v>11</v>
      </c>
      <c r="B78" s="7" t="s">
        <v>73</v>
      </c>
      <c r="C78" s="2" t="s">
        <v>151</v>
      </c>
      <c r="D78" s="3">
        <v>12</v>
      </c>
      <c r="E78" s="68">
        <f t="shared" si="8"/>
        <v>2.4000000000000004</v>
      </c>
      <c r="F78" s="68">
        <f t="shared" si="9"/>
        <v>4.8000000000000007</v>
      </c>
      <c r="G78" s="68">
        <f t="shared" si="10"/>
        <v>3</v>
      </c>
      <c r="H78" s="68">
        <f t="shared" si="18"/>
        <v>1.7999999999999998</v>
      </c>
      <c r="I78" s="3" t="s">
        <v>65</v>
      </c>
      <c r="J78" s="3">
        <v>12</v>
      </c>
      <c r="K78" s="10"/>
      <c r="L78" s="10"/>
      <c r="M78" s="142"/>
      <c r="N78" s="165">
        <v>1018500</v>
      </c>
      <c r="O78" s="166">
        <v>122.22</v>
      </c>
      <c r="P78" s="98">
        <f t="shared" si="15"/>
        <v>24.444000000000003</v>
      </c>
      <c r="Q78" s="98">
        <f t="shared" si="19"/>
        <v>48.888000000000005</v>
      </c>
      <c r="R78" s="98">
        <f t="shared" si="20"/>
        <v>30.555</v>
      </c>
      <c r="S78" s="98">
        <f t="shared" si="21"/>
        <v>18.332999999999998</v>
      </c>
    </row>
    <row r="79" spans="1:19" ht="42.75">
      <c r="A79" s="3">
        <v>12</v>
      </c>
      <c r="B79" s="7" t="s">
        <v>74</v>
      </c>
      <c r="C79" s="2" t="s">
        <v>151</v>
      </c>
      <c r="D79" s="3">
        <v>76</v>
      </c>
      <c r="E79" s="68">
        <f t="shared" si="8"/>
        <v>15.200000000000001</v>
      </c>
      <c r="F79" s="68">
        <f t="shared" si="9"/>
        <v>30.400000000000002</v>
      </c>
      <c r="G79" s="68">
        <f t="shared" si="10"/>
        <v>19</v>
      </c>
      <c r="H79" s="68">
        <f t="shared" si="18"/>
        <v>11.4</v>
      </c>
      <c r="I79" s="3" t="s">
        <v>65</v>
      </c>
      <c r="J79" s="3">
        <v>76</v>
      </c>
      <c r="K79" s="10"/>
      <c r="L79" s="10"/>
      <c r="M79" s="142"/>
      <c r="N79" s="165">
        <v>1157161</v>
      </c>
      <c r="O79" s="166">
        <v>879.44236000000001</v>
      </c>
      <c r="P79" s="98">
        <f t="shared" si="15"/>
        <v>175.88847200000001</v>
      </c>
      <c r="Q79" s="98">
        <f t="shared" si="19"/>
        <v>351.77694400000001</v>
      </c>
      <c r="R79" s="98">
        <f t="shared" si="20"/>
        <v>219.86059</v>
      </c>
      <c r="S79" s="98">
        <f t="shared" si="21"/>
        <v>131.91635399999998</v>
      </c>
    </row>
    <row r="80" spans="1:19" ht="42.75">
      <c r="A80" s="3">
        <v>13</v>
      </c>
      <c r="B80" s="7" t="s">
        <v>75</v>
      </c>
      <c r="C80" s="2" t="s">
        <v>151</v>
      </c>
      <c r="D80" s="3">
        <v>46</v>
      </c>
      <c r="E80" s="68">
        <f t="shared" si="8"/>
        <v>9.2000000000000011</v>
      </c>
      <c r="F80" s="68">
        <f t="shared" si="9"/>
        <v>18.400000000000002</v>
      </c>
      <c r="G80" s="68">
        <f t="shared" si="10"/>
        <v>11.5</v>
      </c>
      <c r="H80" s="68">
        <f t="shared" si="18"/>
        <v>6.8999999999999995</v>
      </c>
      <c r="I80" s="3" t="s">
        <v>65</v>
      </c>
      <c r="J80" s="3">
        <v>46</v>
      </c>
      <c r="K80" s="10"/>
      <c r="L80" s="10"/>
      <c r="M80" s="142"/>
      <c r="N80" s="165">
        <v>2790108</v>
      </c>
      <c r="O80" s="166">
        <v>1283.4496799999999</v>
      </c>
      <c r="P80" s="98">
        <f t="shared" si="15"/>
        <v>256.68993599999999</v>
      </c>
      <c r="Q80" s="98">
        <f t="shared" si="19"/>
        <v>513.37987199999998</v>
      </c>
      <c r="R80" s="98">
        <f t="shared" si="20"/>
        <v>320.86241999999999</v>
      </c>
      <c r="S80" s="98">
        <f t="shared" si="21"/>
        <v>192.51745199999999</v>
      </c>
    </row>
    <row r="81" spans="1:19" ht="28.5">
      <c r="A81" s="3">
        <v>14</v>
      </c>
      <c r="B81" s="7" t="s">
        <v>76</v>
      </c>
      <c r="C81" s="2" t="s">
        <v>151</v>
      </c>
      <c r="D81" s="3">
        <v>32</v>
      </c>
      <c r="E81" s="68">
        <f t="shared" si="8"/>
        <v>6.4</v>
      </c>
      <c r="F81" s="68">
        <f t="shared" si="9"/>
        <v>12.8</v>
      </c>
      <c r="G81" s="68">
        <f t="shared" si="10"/>
        <v>8</v>
      </c>
      <c r="H81" s="68">
        <f t="shared" si="18"/>
        <v>4.8</v>
      </c>
      <c r="I81" s="3" t="s">
        <v>65</v>
      </c>
      <c r="J81" s="3">
        <v>32</v>
      </c>
      <c r="K81" s="10"/>
      <c r="L81" s="10"/>
      <c r="M81" s="142"/>
      <c r="N81" s="165">
        <v>587587</v>
      </c>
      <c r="O81" s="166">
        <v>188.02784</v>
      </c>
      <c r="P81" s="98">
        <f t="shared" si="15"/>
        <v>37.605567999999998</v>
      </c>
      <c r="Q81" s="98">
        <f t="shared" si="19"/>
        <v>75.211135999999996</v>
      </c>
      <c r="R81" s="98">
        <f t="shared" si="20"/>
        <v>47.006959999999999</v>
      </c>
      <c r="S81" s="98">
        <f t="shared" si="21"/>
        <v>28.204176</v>
      </c>
    </row>
    <row r="82" spans="1:19" ht="28.5">
      <c r="A82" s="3">
        <v>15</v>
      </c>
      <c r="B82" s="7" t="s">
        <v>77</v>
      </c>
      <c r="C82" s="2" t="s">
        <v>151</v>
      </c>
      <c r="D82" s="3">
        <v>35</v>
      </c>
      <c r="E82" s="68">
        <f t="shared" si="8"/>
        <v>7</v>
      </c>
      <c r="F82" s="68">
        <f t="shared" si="9"/>
        <v>14</v>
      </c>
      <c r="G82" s="68">
        <f t="shared" si="10"/>
        <v>8.75</v>
      </c>
      <c r="H82" s="68">
        <f t="shared" si="18"/>
        <v>5.25</v>
      </c>
      <c r="I82" s="3" t="s">
        <v>65</v>
      </c>
      <c r="J82" s="3">
        <v>35</v>
      </c>
      <c r="K82" s="10"/>
      <c r="L82" s="10"/>
      <c r="M82" s="142"/>
      <c r="N82" s="165">
        <v>880313</v>
      </c>
      <c r="O82" s="166">
        <v>308.10955000000001</v>
      </c>
      <c r="P82" s="98">
        <f t="shared" si="15"/>
        <v>61.621910000000007</v>
      </c>
      <c r="Q82" s="98">
        <f t="shared" si="19"/>
        <v>123.24382000000001</v>
      </c>
      <c r="R82" s="98">
        <f t="shared" si="20"/>
        <v>77.027387500000003</v>
      </c>
      <c r="S82" s="98">
        <f t="shared" si="21"/>
        <v>46.216432500000003</v>
      </c>
    </row>
    <row r="83" spans="1:19" ht="28.5">
      <c r="A83" s="3">
        <v>16</v>
      </c>
      <c r="B83" s="7" t="s">
        <v>78</v>
      </c>
      <c r="C83" s="2" t="s">
        <v>151</v>
      </c>
      <c r="D83" s="3">
        <v>32</v>
      </c>
      <c r="E83" s="68">
        <f t="shared" si="8"/>
        <v>6.4</v>
      </c>
      <c r="F83" s="68">
        <f t="shared" si="9"/>
        <v>12.8</v>
      </c>
      <c r="G83" s="68">
        <f t="shared" si="10"/>
        <v>8</v>
      </c>
      <c r="H83" s="68">
        <f t="shared" si="18"/>
        <v>4.8</v>
      </c>
      <c r="I83" s="3" t="s">
        <v>65</v>
      </c>
      <c r="J83" s="3">
        <v>32</v>
      </c>
      <c r="K83" s="10"/>
      <c r="L83" s="10"/>
      <c r="M83" s="142"/>
      <c r="N83" s="165">
        <v>298313</v>
      </c>
      <c r="O83" s="166">
        <v>95.460160000000002</v>
      </c>
      <c r="P83" s="98">
        <f t="shared" si="15"/>
        <v>19.092032</v>
      </c>
      <c r="Q83" s="98">
        <f t="shared" si="19"/>
        <v>38.184063999999999</v>
      </c>
      <c r="R83" s="98">
        <f t="shared" si="20"/>
        <v>23.86504</v>
      </c>
      <c r="S83" s="98">
        <f t="shared" si="21"/>
        <v>14.319024000000001</v>
      </c>
    </row>
    <row r="84" spans="1:19" ht="28.5">
      <c r="A84" s="3">
        <v>17</v>
      </c>
      <c r="B84" s="7" t="s">
        <v>79</v>
      </c>
      <c r="C84" s="2" t="s">
        <v>151</v>
      </c>
      <c r="D84" s="3">
        <v>35</v>
      </c>
      <c r="E84" s="68">
        <f t="shared" si="8"/>
        <v>7</v>
      </c>
      <c r="F84" s="68">
        <f t="shared" si="9"/>
        <v>14</v>
      </c>
      <c r="G84" s="68">
        <f t="shared" si="10"/>
        <v>8.75</v>
      </c>
      <c r="H84" s="68">
        <f t="shared" si="18"/>
        <v>5.25</v>
      </c>
      <c r="I84" s="3" t="s">
        <v>65</v>
      </c>
      <c r="J84" s="3">
        <v>35</v>
      </c>
      <c r="K84" s="10"/>
      <c r="L84" s="10"/>
      <c r="M84" s="142"/>
      <c r="N84" s="165">
        <v>446928</v>
      </c>
      <c r="O84" s="166">
        <v>156.4248</v>
      </c>
      <c r="P84" s="98">
        <f t="shared" si="15"/>
        <v>31.284960000000002</v>
      </c>
      <c r="Q84" s="98">
        <f t="shared" si="19"/>
        <v>62.569920000000003</v>
      </c>
      <c r="R84" s="98">
        <f t="shared" si="20"/>
        <v>39.106200000000001</v>
      </c>
      <c r="S84" s="98">
        <f t="shared" si="21"/>
        <v>23.463719999999999</v>
      </c>
    </row>
    <row r="85" spans="1:19" ht="28.5">
      <c r="A85" s="3">
        <v>18</v>
      </c>
      <c r="B85" s="7" t="s">
        <v>80</v>
      </c>
      <c r="C85" s="2" t="s">
        <v>151</v>
      </c>
      <c r="D85" s="3">
        <v>67</v>
      </c>
      <c r="E85" s="68">
        <f t="shared" si="8"/>
        <v>13.4</v>
      </c>
      <c r="F85" s="68">
        <f t="shared" si="9"/>
        <v>26.8</v>
      </c>
      <c r="G85" s="68">
        <f t="shared" si="10"/>
        <v>16.75</v>
      </c>
      <c r="H85" s="68">
        <f t="shared" si="18"/>
        <v>10.049999999999999</v>
      </c>
      <c r="I85" s="3" t="s">
        <v>65</v>
      </c>
      <c r="J85" s="3">
        <v>67</v>
      </c>
      <c r="K85" s="10"/>
      <c r="L85" s="10"/>
      <c r="M85" s="142"/>
      <c r="N85" s="165">
        <v>97752</v>
      </c>
      <c r="O85" s="166">
        <v>65.493840000000006</v>
      </c>
      <c r="P85" s="98">
        <f t="shared" si="15"/>
        <v>13.098768000000002</v>
      </c>
      <c r="Q85" s="98">
        <f t="shared" si="19"/>
        <v>26.197536000000003</v>
      </c>
      <c r="R85" s="98">
        <f t="shared" si="20"/>
        <v>16.373460000000001</v>
      </c>
      <c r="S85" s="98">
        <f t="shared" si="21"/>
        <v>9.8240759999999998</v>
      </c>
    </row>
    <row r="86" spans="1:19" ht="28.5">
      <c r="A86" s="3">
        <v>19</v>
      </c>
      <c r="B86" s="7" t="s">
        <v>81</v>
      </c>
      <c r="C86" s="2" t="s">
        <v>151</v>
      </c>
      <c r="D86" s="3">
        <v>67</v>
      </c>
      <c r="E86" s="68">
        <f t="shared" ref="E86:E96" si="22">0.2*D86</f>
        <v>13.4</v>
      </c>
      <c r="F86" s="68">
        <f t="shared" ref="F86:F95" si="23">0.4*D86</f>
        <v>26.8</v>
      </c>
      <c r="G86" s="68">
        <f t="shared" ref="G86:G95" si="24">0.25*D86</f>
        <v>16.75</v>
      </c>
      <c r="H86" s="68">
        <f t="shared" si="18"/>
        <v>10.049999999999999</v>
      </c>
      <c r="I86" s="3" t="s">
        <v>65</v>
      </c>
      <c r="J86" s="3">
        <v>67</v>
      </c>
      <c r="K86" s="10"/>
      <c r="L86" s="10"/>
      <c r="M86" s="142"/>
      <c r="N86" s="165">
        <v>41531</v>
      </c>
      <c r="O86" s="166">
        <v>27.825769999999999</v>
      </c>
      <c r="P86" s="98">
        <f t="shared" si="15"/>
        <v>5.5651539999999997</v>
      </c>
      <c r="Q86" s="98">
        <f t="shared" si="19"/>
        <v>11.130307999999999</v>
      </c>
      <c r="R86" s="98">
        <f t="shared" si="20"/>
        <v>6.9564424999999996</v>
      </c>
      <c r="S86" s="98">
        <f t="shared" si="21"/>
        <v>4.1738654999999998</v>
      </c>
    </row>
    <row r="87" spans="1:19" ht="28.5">
      <c r="A87" s="3">
        <v>20</v>
      </c>
      <c r="B87" s="7" t="s">
        <v>82</v>
      </c>
      <c r="C87" s="2" t="s">
        <v>151</v>
      </c>
      <c r="D87" s="3">
        <v>67</v>
      </c>
      <c r="E87" s="68">
        <f t="shared" si="22"/>
        <v>13.4</v>
      </c>
      <c r="F87" s="68">
        <f t="shared" si="23"/>
        <v>26.8</v>
      </c>
      <c r="G87" s="68">
        <f t="shared" si="24"/>
        <v>16.75</v>
      </c>
      <c r="H87" s="68">
        <f t="shared" si="18"/>
        <v>10.049999999999999</v>
      </c>
      <c r="I87" s="3" t="s">
        <v>65</v>
      </c>
      <c r="J87" s="3">
        <v>67</v>
      </c>
      <c r="K87" s="10"/>
      <c r="L87" s="10"/>
      <c r="M87" s="142"/>
      <c r="N87" s="132" t="s">
        <v>98</v>
      </c>
      <c r="O87" s="166">
        <v>0</v>
      </c>
      <c r="P87" s="98">
        <f t="shared" ref="P87:P95" si="25">O87*0.2</f>
        <v>0</v>
      </c>
      <c r="Q87" s="98">
        <f t="shared" si="19"/>
        <v>0</v>
      </c>
      <c r="R87" s="98">
        <f t="shared" si="20"/>
        <v>0</v>
      </c>
      <c r="S87" s="98">
        <f t="shared" si="21"/>
        <v>0</v>
      </c>
    </row>
    <row r="88" spans="1:19" ht="28.5">
      <c r="A88" s="3">
        <v>21</v>
      </c>
      <c r="B88" s="7" t="s">
        <v>83</v>
      </c>
      <c r="C88" s="2" t="s">
        <v>151</v>
      </c>
      <c r="D88" s="3">
        <v>62</v>
      </c>
      <c r="E88" s="68">
        <f t="shared" si="22"/>
        <v>12.4</v>
      </c>
      <c r="F88" s="68">
        <f t="shared" si="23"/>
        <v>24.8</v>
      </c>
      <c r="G88" s="68">
        <f t="shared" si="24"/>
        <v>15.5</v>
      </c>
      <c r="H88" s="68">
        <f t="shared" si="18"/>
        <v>9.2999999999999989</v>
      </c>
      <c r="I88" s="3" t="s">
        <v>65</v>
      </c>
      <c r="J88" s="3">
        <v>62</v>
      </c>
      <c r="K88" s="10"/>
      <c r="L88" s="10"/>
      <c r="M88" s="142"/>
      <c r="N88" s="165">
        <f>70880.57*79+1251534</f>
        <v>6851099.0300000003</v>
      </c>
      <c r="O88" s="166">
        <v>4247.6813985999997</v>
      </c>
      <c r="P88" s="98">
        <f t="shared" si="25"/>
        <v>849.53627972000004</v>
      </c>
      <c r="Q88" s="98">
        <f t="shared" si="19"/>
        <v>1699.0725594400001</v>
      </c>
      <c r="R88" s="98">
        <f t="shared" si="20"/>
        <v>1061.9203496499999</v>
      </c>
      <c r="S88" s="98">
        <f t="shared" si="21"/>
        <v>637.15220978999992</v>
      </c>
    </row>
    <row r="89" spans="1:19">
      <c r="A89" s="3">
        <v>22</v>
      </c>
      <c r="B89" s="7" t="s">
        <v>84</v>
      </c>
      <c r="C89" s="2" t="s">
        <v>151</v>
      </c>
      <c r="D89" s="3">
        <v>62</v>
      </c>
      <c r="E89" s="68">
        <f t="shared" si="22"/>
        <v>12.4</v>
      </c>
      <c r="F89" s="68">
        <f t="shared" si="23"/>
        <v>24.8</v>
      </c>
      <c r="G89" s="68">
        <f t="shared" si="24"/>
        <v>15.5</v>
      </c>
      <c r="H89" s="68">
        <f t="shared" si="18"/>
        <v>9.2999999999999989</v>
      </c>
      <c r="I89" s="3" t="s">
        <v>65</v>
      </c>
      <c r="J89" s="3">
        <v>62</v>
      </c>
      <c r="K89" s="10"/>
      <c r="L89" s="10"/>
      <c r="M89" s="142"/>
      <c r="N89" s="165">
        <f>35704.34*79+754944</f>
        <v>3575586.86</v>
      </c>
      <c r="O89" s="166">
        <v>2216.8638532</v>
      </c>
      <c r="P89" s="98">
        <f t="shared" si="25"/>
        <v>443.37277064</v>
      </c>
      <c r="Q89" s="98">
        <f t="shared" si="19"/>
        <v>886.74554128</v>
      </c>
      <c r="R89" s="98">
        <f t="shared" si="20"/>
        <v>554.2159633</v>
      </c>
      <c r="S89" s="98">
        <f t="shared" si="21"/>
        <v>332.52957798</v>
      </c>
    </row>
    <row r="90" spans="1:19" ht="42.75">
      <c r="A90" s="3">
        <v>23</v>
      </c>
      <c r="B90" s="7" t="s">
        <v>85</v>
      </c>
      <c r="C90" s="2" t="s">
        <v>151</v>
      </c>
      <c r="D90" s="8">
        <v>1550</v>
      </c>
      <c r="E90" s="68">
        <f t="shared" si="22"/>
        <v>310</v>
      </c>
      <c r="F90" s="68">
        <f t="shared" si="23"/>
        <v>620</v>
      </c>
      <c r="G90" s="68">
        <f t="shared" si="24"/>
        <v>387.5</v>
      </c>
      <c r="H90" s="68">
        <f t="shared" si="18"/>
        <v>232.5</v>
      </c>
      <c r="I90" s="3" t="s">
        <v>86</v>
      </c>
      <c r="J90" s="8">
        <v>1550</v>
      </c>
      <c r="K90" s="10"/>
      <c r="L90" s="10"/>
      <c r="M90" s="142"/>
      <c r="N90" s="165">
        <v>16664</v>
      </c>
      <c r="O90" s="166">
        <v>258.29199999999997</v>
      </c>
      <c r="P90" s="98">
        <f t="shared" si="25"/>
        <v>51.6584</v>
      </c>
      <c r="Q90" s="98">
        <f t="shared" si="19"/>
        <v>103.3168</v>
      </c>
      <c r="R90" s="98">
        <f t="shared" si="20"/>
        <v>64.572999999999993</v>
      </c>
      <c r="S90" s="98">
        <f t="shared" si="21"/>
        <v>38.743799999999993</v>
      </c>
    </row>
    <row r="91" spans="1:19" ht="28.5">
      <c r="A91" s="3">
        <v>24</v>
      </c>
      <c r="B91" s="7" t="s">
        <v>87</v>
      </c>
      <c r="C91" s="2" t="s">
        <v>151</v>
      </c>
      <c r="D91" s="3">
        <v>194</v>
      </c>
      <c r="E91" s="68">
        <f t="shared" si="22"/>
        <v>38.800000000000004</v>
      </c>
      <c r="F91" s="68">
        <f t="shared" si="23"/>
        <v>77.600000000000009</v>
      </c>
      <c r="G91" s="68">
        <f t="shared" si="24"/>
        <v>48.5</v>
      </c>
      <c r="H91" s="68">
        <f t="shared" si="18"/>
        <v>29.099999999999998</v>
      </c>
      <c r="I91" s="3" t="s">
        <v>65</v>
      </c>
      <c r="J91" s="3">
        <v>194</v>
      </c>
      <c r="K91" s="10"/>
      <c r="L91" s="10"/>
      <c r="M91" s="142"/>
      <c r="N91" s="165">
        <f>(124084*79+2622515)/6</f>
        <v>2070858.5</v>
      </c>
      <c r="O91" s="166">
        <v>4017.46549</v>
      </c>
      <c r="P91" s="98">
        <f t="shared" si="25"/>
        <v>803.49309800000003</v>
      </c>
      <c r="Q91" s="98">
        <f t="shared" si="19"/>
        <v>1606.9861960000001</v>
      </c>
      <c r="R91" s="98">
        <f t="shared" si="20"/>
        <v>1004.3663725</v>
      </c>
      <c r="S91" s="98">
        <f t="shared" si="21"/>
        <v>602.61982349999994</v>
      </c>
    </row>
    <row r="92" spans="1:19" ht="30.75">
      <c r="A92" s="3">
        <v>25</v>
      </c>
      <c r="B92" s="7" t="s">
        <v>88</v>
      </c>
      <c r="C92" s="2" t="s">
        <v>151</v>
      </c>
      <c r="D92" s="3">
        <v>156</v>
      </c>
      <c r="E92" s="68">
        <f t="shared" si="22"/>
        <v>31.200000000000003</v>
      </c>
      <c r="F92" s="68">
        <f t="shared" si="23"/>
        <v>62.400000000000006</v>
      </c>
      <c r="G92" s="68">
        <f t="shared" si="24"/>
        <v>39</v>
      </c>
      <c r="H92" s="68">
        <f t="shared" si="18"/>
        <v>23.4</v>
      </c>
      <c r="I92" s="3" t="s">
        <v>62</v>
      </c>
      <c r="J92" s="3">
        <v>156</v>
      </c>
      <c r="K92" s="10"/>
      <c r="L92" s="10"/>
      <c r="M92" s="142"/>
      <c r="N92" s="165">
        <v>2682213</v>
      </c>
      <c r="O92" s="166">
        <v>4184.2522799999997</v>
      </c>
      <c r="P92" s="98">
        <f t="shared" si="25"/>
        <v>836.85045600000001</v>
      </c>
      <c r="Q92" s="98">
        <f t="shared" si="19"/>
        <v>1673.700912</v>
      </c>
      <c r="R92" s="98">
        <f t="shared" si="20"/>
        <v>1046.0630699999999</v>
      </c>
      <c r="S92" s="98">
        <f t="shared" si="21"/>
        <v>627.63784199999998</v>
      </c>
    </row>
    <row r="93" spans="1:19" ht="30.75">
      <c r="A93" s="3">
        <v>26</v>
      </c>
      <c r="B93" s="7" t="s">
        <v>89</v>
      </c>
      <c r="C93" s="2" t="s">
        <v>151</v>
      </c>
      <c r="D93" s="3">
        <v>62</v>
      </c>
      <c r="E93" s="68">
        <f t="shared" si="22"/>
        <v>12.4</v>
      </c>
      <c r="F93" s="68">
        <f t="shared" si="23"/>
        <v>24.8</v>
      </c>
      <c r="G93" s="68">
        <f t="shared" si="24"/>
        <v>15.5</v>
      </c>
      <c r="H93" s="68">
        <f t="shared" si="18"/>
        <v>9.2999999999999989</v>
      </c>
      <c r="I93" s="3" t="s">
        <v>62</v>
      </c>
      <c r="J93" s="3">
        <v>62</v>
      </c>
      <c r="K93" s="10"/>
      <c r="L93" s="10"/>
      <c r="M93" s="142"/>
      <c r="N93" s="165">
        <v>2619104</v>
      </c>
      <c r="O93" s="166">
        <v>1623.84448</v>
      </c>
      <c r="P93" s="98">
        <f t="shared" si="25"/>
        <v>324.76889600000004</v>
      </c>
      <c r="Q93" s="98">
        <f t="shared" si="19"/>
        <v>649.53779200000008</v>
      </c>
      <c r="R93" s="98">
        <f t="shared" si="20"/>
        <v>405.96111999999999</v>
      </c>
      <c r="S93" s="98">
        <f t="shared" si="21"/>
        <v>243.57667199999997</v>
      </c>
    </row>
    <row r="94" spans="1:19" ht="42.75">
      <c r="A94" s="3">
        <v>27</v>
      </c>
      <c r="B94" s="7" t="s">
        <v>90</v>
      </c>
      <c r="C94" s="2" t="s">
        <v>151</v>
      </c>
      <c r="D94" s="3">
        <v>125</v>
      </c>
      <c r="E94" s="68">
        <f t="shared" si="22"/>
        <v>25</v>
      </c>
      <c r="F94" s="68">
        <f t="shared" si="23"/>
        <v>50</v>
      </c>
      <c r="G94" s="68">
        <f t="shared" si="24"/>
        <v>31.25</v>
      </c>
      <c r="H94" s="68">
        <f t="shared" si="18"/>
        <v>18.75</v>
      </c>
      <c r="I94" s="3" t="s">
        <v>62</v>
      </c>
      <c r="J94" s="3">
        <v>125</v>
      </c>
      <c r="K94" s="10"/>
      <c r="L94" s="10"/>
      <c r="M94" s="142"/>
      <c r="N94" s="165">
        <f>(7887253*79+73658976)/64</f>
        <v>10886749.421875</v>
      </c>
      <c r="O94" s="166">
        <v>13608.43677734375</v>
      </c>
      <c r="P94" s="98">
        <f t="shared" si="25"/>
        <v>2721.68735546875</v>
      </c>
      <c r="Q94" s="98">
        <f t="shared" si="19"/>
        <v>5443.3747109374999</v>
      </c>
      <c r="R94" s="98">
        <f t="shared" si="20"/>
        <v>3402.1091943359374</v>
      </c>
      <c r="S94" s="98">
        <f t="shared" si="21"/>
        <v>2041.2655166015625</v>
      </c>
    </row>
    <row r="95" spans="1:19" ht="42.75">
      <c r="A95" s="3">
        <v>28</v>
      </c>
      <c r="B95" s="7" t="s">
        <v>91</v>
      </c>
      <c r="C95" s="2" t="s">
        <v>151</v>
      </c>
      <c r="D95" s="3">
        <v>17</v>
      </c>
      <c r="E95" s="68">
        <f t="shared" si="22"/>
        <v>3.4000000000000004</v>
      </c>
      <c r="F95" s="68">
        <f t="shared" si="23"/>
        <v>6.8000000000000007</v>
      </c>
      <c r="G95" s="68">
        <f t="shared" si="24"/>
        <v>4.25</v>
      </c>
      <c r="H95" s="68">
        <f t="shared" si="18"/>
        <v>2.5499999999999998</v>
      </c>
      <c r="I95" s="3" t="s">
        <v>62</v>
      </c>
      <c r="J95" s="3">
        <v>17</v>
      </c>
      <c r="K95" s="10"/>
      <c r="L95" s="10"/>
      <c r="M95" s="142"/>
      <c r="N95" s="165">
        <f>(610234.48*79+141999*79+5698979+291772)/8</f>
        <v>8177149.4900000002</v>
      </c>
      <c r="O95" s="166">
        <v>1390.1154133000002</v>
      </c>
      <c r="P95" s="98">
        <f t="shared" si="25"/>
        <v>278.02308266000006</v>
      </c>
      <c r="Q95" s="98">
        <f t="shared" si="19"/>
        <v>556.04616532000011</v>
      </c>
      <c r="R95" s="98">
        <f t="shared" si="20"/>
        <v>347.52885332500006</v>
      </c>
      <c r="S95" s="98">
        <f t="shared" si="21"/>
        <v>208.51731199500003</v>
      </c>
    </row>
    <row r="96" spans="1:19" ht="100.5" thickBot="1">
      <c r="A96" s="84">
        <v>29</v>
      </c>
      <c r="B96" s="83" t="s">
        <v>92</v>
      </c>
      <c r="C96" s="2" t="s">
        <v>151</v>
      </c>
      <c r="D96" s="84">
        <v>2</v>
      </c>
      <c r="E96" s="77">
        <f t="shared" si="22"/>
        <v>0.4</v>
      </c>
      <c r="F96" s="77">
        <v>2</v>
      </c>
      <c r="G96" s="77">
        <v>0</v>
      </c>
      <c r="H96" s="77">
        <f t="shared" si="18"/>
        <v>0.3</v>
      </c>
      <c r="I96" s="84" t="s">
        <v>93</v>
      </c>
      <c r="J96" s="84" t="s">
        <v>93</v>
      </c>
      <c r="K96" s="78"/>
      <c r="L96" s="78"/>
      <c r="M96" s="158"/>
      <c r="N96" s="167">
        <f>116625*79+125106279</f>
        <v>134319654</v>
      </c>
      <c r="O96" s="168">
        <v>2686.3930799999998</v>
      </c>
      <c r="P96" s="102">
        <v>0</v>
      </c>
      <c r="Q96" s="169">
        <v>2686.3930799999998</v>
      </c>
      <c r="R96" s="102">
        <v>0</v>
      </c>
      <c r="S96" s="102">
        <v>0</v>
      </c>
    </row>
    <row r="97" spans="1:19" ht="18.75" thickBot="1">
      <c r="A97" s="170" t="s">
        <v>100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2"/>
    </row>
    <row r="98" spans="1:19" ht="18">
      <c r="A98" s="173" t="s">
        <v>106</v>
      </c>
      <c r="B98" s="173"/>
      <c r="C98" s="173"/>
      <c r="D98" s="173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6"/>
    </row>
    <row r="99" spans="1:19" ht="18">
      <c r="A99" s="177" t="s">
        <v>103</v>
      </c>
      <c r="B99" s="177"/>
      <c r="C99" s="178"/>
      <c r="D99" s="178"/>
      <c r="E99" s="179"/>
      <c r="F99" s="179"/>
      <c r="G99" s="179"/>
      <c r="H99" s="179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1"/>
    </row>
    <row r="100" spans="1:19">
      <c r="A100" s="59">
        <v>1</v>
      </c>
      <c r="B100" s="107" t="s">
        <v>101</v>
      </c>
      <c r="C100" s="2" t="s">
        <v>151</v>
      </c>
      <c r="D100" s="108">
        <v>212409</v>
      </c>
      <c r="E100" s="68">
        <f>0.1*D100</f>
        <v>21240.9</v>
      </c>
      <c r="F100" s="109">
        <f>0.3*D100</f>
        <v>63722.7</v>
      </c>
      <c r="G100" s="109">
        <f>0.3*D100</f>
        <v>63722.7</v>
      </c>
      <c r="H100" s="109">
        <f>0.3*D100</f>
        <v>63722.7</v>
      </c>
      <c r="I100" s="182" t="s">
        <v>110</v>
      </c>
      <c r="J100" s="98"/>
      <c r="K100" s="98"/>
      <c r="L100" s="98"/>
      <c r="M100" s="98"/>
      <c r="N100" s="98">
        <v>6500</v>
      </c>
      <c r="O100" s="98">
        <f>(D100*N100)/100000</f>
        <v>13806.584999999999</v>
      </c>
      <c r="P100" s="99">
        <f>O100*0.1</f>
        <v>1380.6585</v>
      </c>
      <c r="Q100" s="99">
        <f>0.3*O100</f>
        <v>4141.9754999999996</v>
      </c>
      <c r="R100" s="99">
        <f>0.3*O100</f>
        <v>4141.9754999999996</v>
      </c>
      <c r="S100" s="99">
        <f>0.3*O100</f>
        <v>4141.9754999999996</v>
      </c>
    </row>
    <row r="101" spans="1:19">
      <c r="A101" s="59">
        <v>2</v>
      </c>
      <c r="B101" s="111" t="s">
        <v>134</v>
      </c>
      <c r="C101" s="2" t="s">
        <v>151</v>
      </c>
      <c r="D101" s="108">
        <v>80046</v>
      </c>
      <c r="E101" s="68">
        <f t="shared" ref="E101:E102" si="26">0.1*D101</f>
        <v>8004.6</v>
      </c>
      <c r="F101" s="109">
        <f t="shared" ref="F101:F102" si="27">0.3*D101</f>
        <v>24013.8</v>
      </c>
      <c r="G101" s="109">
        <f t="shared" ref="G101:G102" si="28">0.3*D101</f>
        <v>24013.8</v>
      </c>
      <c r="H101" s="109">
        <f t="shared" ref="H101:H110" si="29">0.3*D101</f>
        <v>24013.8</v>
      </c>
      <c r="I101" s="182" t="s">
        <v>110</v>
      </c>
      <c r="J101" s="98"/>
      <c r="K101" s="98"/>
      <c r="L101" s="98"/>
      <c r="M101" s="98"/>
      <c r="N101" s="98">
        <v>40000</v>
      </c>
      <c r="O101" s="98">
        <f t="shared" ref="O101:O102" si="30">(D101*N101)/100000</f>
        <v>32018.400000000001</v>
      </c>
      <c r="P101" s="99">
        <f t="shared" ref="P101:P122" si="31">O101*0.1</f>
        <v>3201.84</v>
      </c>
      <c r="Q101" s="99">
        <f t="shared" ref="Q101:Q123" si="32">0.3*O101</f>
        <v>9605.52</v>
      </c>
      <c r="R101" s="99">
        <f t="shared" ref="R101:R123" si="33">0.3*O101</f>
        <v>9605.52</v>
      </c>
      <c r="S101" s="99">
        <f t="shared" ref="S101:S123" si="34">0.3*O101</f>
        <v>9605.52</v>
      </c>
    </row>
    <row r="102" spans="1:19">
      <c r="A102" s="59">
        <v>3</v>
      </c>
      <c r="B102" s="111" t="s">
        <v>102</v>
      </c>
      <c r="C102" s="2" t="s">
        <v>151</v>
      </c>
      <c r="D102" s="108">
        <v>8699</v>
      </c>
      <c r="E102" s="68">
        <f t="shared" si="26"/>
        <v>869.90000000000009</v>
      </c>
      <c r="F102" s="109">
        <f t="shared" si="27"/>
        <v>2609.6999999999998</v>
      </c>
      <c r="G102" s="109">
        <f t="shared" si="28"/>
        <v>2609.6999999999998</v>
      </c>
      <c r="H102" s="109">
        <f t="shared" si="29"/>
        <v>2609.6999999999998</v>
      </c>
      <c r="I102" s="182" t="s">
        <v>110</v>
      </c>
      <c r="J102" s="98"/>
      <c r="K102" s="98"/>
      <c r="L102" s="98"/>
      <c r="M102" s="98"/>
      <c r="N102" s="98">
        <v>100000</v>
      </c>
      <c r="O102" s="98">
        <f t="shared" si="30"/>
        <v>8699</v>
      </c>
      <c r="P102" s="99">
        <f t="shared" si="31"/>
        <v>869.90000000000009</v>
      </c>
      <c r="Q102" s="99">
        <f t="shared" si="32"/>
        <v>2609.6999999999998</v>
      </c>
      <c r="R102" s="99">
        <f t="shared" si="33"/>
        <v>2609.6999999999998</v>
      </c>
      <c r="S102" s="99">
        <f t="shared" si="34"/>
        <v>2609.6999999999998</v>
      </c>
    </row>
    <row r="103" spans="1:19" ht="18.75" thickBot="1">
      <c r="A103" s="183" t="s">
        <v>104</v>
      </c>
      <c r="B103" s="184"/>
      <c r="C103" s="185"/>
      <c r="D103" s="185"/>
      <c r="E103" s="186"/>
      <c r="F103" s="186"/>
      <c r="G103" s="186"/>
      <c r="H103" s="186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</row>
    <row r="104" spans="1:19">
      <c r="A104" s="59">
        <v>1</v>
      </c>
      <c r="B104" s="111" t="s">
        <v>101</v>
      </c>
      <c r="C104" s="2" t="s">
        <v>151</v>
      </c>
      <c r="D104" s="114">
        <v>296892</v>
      </c>
      <c r="E104" s="68">
        <f>0.1*D104</f>
        <v>29689.200000000001</v>
      </c>
      <c r="F104" s="109">
        <f t="shared" ref="F104:F106" si="35">0.3*D104</f>
        <v>89067.599999999991</v>
      </c>
      <c r="G104" s="109">
        <f t="shared" ref="G104:G106" si="36">0.3*D104</f>
        <v>89067.599999999991</v>
      </c>
      <c r="H104" s="109">
        <f t="shared" si="29"/>
        <v>89067.599999999991</v>
      </c>
      <c r="I104" s="182" t="s">
        <v>110</v>
      </c>
      <c r="J104" s="98"/>
      <c r="K104" s="98"/>
      <c r="L104" s="98"/>
      <c r="M104" s="98"/>
      <c r="N104" s="98">
        <v>6500</v>
      </c>
      <c r="O104" s="98">
        <f t="shared" ref="O104:O106" si="37">(D104*N104)/100000</f>
        <v>19297.98</v>
      </c>
      <c r="P104" s="99">
        <f t="shared" si="31"/>
        <v>1929.798</v>
      </c>
      <c r="Q104" s="99">
        <f t="shared" si="32"/>
        <v>5789.3939999999993</v>
      </c>
      <c r="R104" s="99">
        <f t="shared" si="33"/>
        <v>5789.3939999999993</v>
      </c>
      <c r="S104" s="99">
        <f t="shared" si="34"/>
        <v>5789.3939999999993</v>
      </c>
    </row>
    <row r="105" spans="1:19">
      <c r="A105" s="59">
        <v>2</v>
      </c>
      <c r="B105" s="111" t="s">
        <v>134</v>
      </c>
      <c r="C105" s="2" t="s">
        <v>151</v>
      </c>
      <c r="D105" s="114">
        <v>89598</v>
      </c>
      <c r="E105" s="68">
        <f t="shared" ref="E105:E110" si="38">0.1*D105</f>
        <v>8959.8000000000011</v>
      </c>
      <c r="F105" s="109">
        <f t="shared" si="35"/>
        <v>26879.399999999998</v>
      </c>
      <c r="G105" s="109">
        <f t="shared" si="36"/>
        <v>26879.399999999998</v>
      </c>
      <c r="H105" s="109">
        <f t="shared" si="29"/>
        <v>26879.399999999998</v>
      </c>
      <c r="I105" s="182" t="s">
        <v>110</v>
      </c>
      <c r="J105" s="98"/>
      <c r="K105" s="98"/>
      <c r="L105" s="98"/>
      <c r="M105" s="98"/>
      <c r="N105" s="98">
        <v>40000</v>
      </c>
      <c r="O105" s="98">
        <f t="shared" si="37"/>
        <v>35839.199999999997</v>
      </c>
      <c r="P105" s="99">
        <f t="shared" si="31"/>
        <v>3583.92</v>
      </c>
      <c r="Q105" s="99">
        <f t="shared" si="32"/>
        <v>10751.759999999998</v>
      </c>
      <c r="R105" s="99">
        <f t="shared" si="33"/>
        <v>10751.759999999998</v>
      </c>
      <c r="S105" s="99">
        <f t="shared" si="34"/>
        <v>10751.759999999998</v>
      </c>
    </row>
    <row r="106" spans="1:19" ht="15" thickBot="1">
      <c r="A106" s="59">
        <v>3</v>
      </c>
      <c r="B106" s="111" t="s">
        <v>102</v>
      </c>
      <c r="C106" s="2" t="s">
        <v>151</v>
      </c>
      <c r="D106" s="114">
        <v>17269</v>
      </c>
      <c r="E106" s="68">
        <f t="shared" si="38"/>
        <v>1726.9</v>
      </c>
      <c r="F106" s="109">
        <f t="shared" si="35"/>
        <v>5180.7</v>
      </c>
      <c r="G106" s="109">
        <f t="shared" si="36"/>
        <v>5180.7</v>
      </c>
      <c r="H106" s="109">
        <f t="shared" si="29"/>
        <v>5180.7</v>
      </c>
      <c r="I106" s="182" t="s">
        <v>110</v>
      </c>
      <c r="J106" s="98"/>
      <c r="K106" s="98"/>
      <c r="L106" s="98"/>
      <c r="M106" s="98"/>
      <c r="N106" s="98">
        <v>100000</v>
      </c>
      <c r="O106" s="98">
        <f t="shared" si="37"/>
        <v>17269</v>
      </c>
      <c r="P106" s="99">
        <f t="shared" si="31"/>
        <v>1726.9</v>
      </c>
      <c r="Q106" s="99">
        <f t="shared" si="32"/>
        <v>5180.7</v>
      </c>
      <c r="R106" s="99">
        <f t="shared" si="33"/>
        <v>5180.7</v>
      </c>
      <c r="S106" s="99">
        <f t="shared" si="34"/>
        <v>5180.7</v>
      </c>
    </row>
    <row r="107" spans="1:19" ht="18.75" thickBot="1">
      <c r="A107" s="144" t="s">
        <v>105</v>
      </c>
      <c r="B107" s="184"/>
      <c r="C107" s="185"/>
      <c r="D107" s="185"/>
      <c r="E107" s="186"/>
      <c r="F107" s="186"/>
      <c r="G107" s="186"/>
      <c r="H107" s="186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8"/>
    </row>
    <row r="108" spans="1:19">
      <c r="A108" s="59">
        <v>1</v>
      </c>
      <c r="B108" s="111" t="s">
        <v>101</v>
      </c>
      <c r="C108" s="2" t="s">
        <v>151</v>
      </c>
      <c r="D108" s="108">
        <v>25465</v>
      </c>
      <c r="E108" s="68">
        <f t="shared" si="38"/>
        <v>2546.5</v>
      </c>
      <c r="F108" s="109">
        <f t="shared" ref="F108:F110" si="39">0.3*D108</f>
        <v>7639.5</v>
      </c>
      <c r="G108" s="109">
        <f t="shared" ref="G108:G110" si="40">0.3*D108</f>
        <v>7639.5</v>
      </c>
      <c r="H108" s="109">
        <f t="shared" si="29"/>
        <v>7639.5</v>
      </c>
      <c r="I108" s="182" t="s">
        <v>110</v>
      </c>
      <c r="J108" s="98"/>
      <c r="K108" s="98"/>
      <c r="L108" s="98"/>
      <c r="M108" s="98"/>
      <c r="N108" s="98">
        <v>6500</v>
      </c>
      <c r="O108" s="98">
        <f t="shared" ref="O108:O110" si="41">(D108*N108)/100000</f>
        <v>1655.2249999999999</v>
      </c>
      <c r="P108" s="99">
        <f t="shared" si="31"/>
        <v>165.52250000000001</v>
      </c>
      <c r="Q108" s="99">
        <f t="shared" si="32"/>
        <v>496.56749999999994</v>
      </c>
      <c r="R108" s="99">
        <f t="shared" si="33"/>
        <v>496.56749999999994</v>
      </c>
      <c r="S108" s="99">
        <f t="shared" si="34"/>
        <v>496.56749999999994</v>
      </c>
    </row>
    <row r="109" spans="1:19">
      <c r="A109" s="59">
        <v>2</v>
      </c>
      <c r="B109" s="111" t="s">
        <v>134</v>
      </c>
      <c r="C109" s="2" t="s">
        <v>151</v>
      </c>
      <c r="D109" s="108">
        <v>8482</v>
      </c>
      <c r="E109" s="68">
        <f t="shared" si="38"/>
        <v>848.2</v>
      </c>
      <c r="F109" s="109">
        <f t="shared" si="39"/>
        <v>2544.6</v>
      </c>
      <c r="G109" s="109">
        <f t="shared" si="40"/>
        <v>2544.6</v>
      </c>
      <c r="H109" s="109">
        <f t="shared" si="29"/>
        <v>2544.6</v>
      </c>
      <c r="I109" s="182" t="s">
        <v>110</v>
      </c>
      <c r="J109" s="98"/>
      <c r="K109" s="98"/>
      <c r="L109" s="98"/>
      <c r="M109" s="98"/>
      <c r="N109" s="98">
        <v>40000</v>
      </c>
      <c r="O109" s="98">
        <f t="shared" si="41"/>
        <v>3392.8</v>
      </c>
      <c r="P109" s="99">
        <f t="shared" si="31"/>
        <v>339.28000000000003</v>
      </c>
      <c r="Q109" s="99">
        <f t="shared" si="32"/>
        <v>1017.84</v>
      </c>
      <c r="R109" s="99">
        <f t="shared" si="33"/>
        <v>1017.84</v>
      </c>
      <c r="S109" s="99">
        <f t="shared" si="34"/>
        <v>1017.84</v>
      </c>
    </row>
    <row r="110" spans="1:19">
      <c r="A110" s="59">
        <v>3</v>
      </c>
      <c r="B110" s="111" t="s">
        <v>102</v>
      </c>
      <c r="C110" s="2" t="s">
        <v>151</v>
      </c>
      <c r="D110" s="108">
        <v>3998</v>
      </c>
      <c r="E110" s="68">
        <f t="shared" si="38"/>
        <v>399.8</v>
      </c>
      <c r="F110" s="109">
        <f t="shared" si="39"/>
        <v>1199.3999999999999</v>
      </c>
      <c r="G110" s="109">
        <f t="shared" si="40"/>
        <v>1199.3999999999999</v>
      </c>
      <c r="H110" s="109">
        <f t="shared" si="29"/>
        <v>1199.3999999999999</v>
      </c>
      <c r="I110" s="182" t="s">
        <v>110</v>
      </c>
      <c r="J110" s="98"/>
      <c r="K110" s="98"/>
      <c r="L110" s="98"/>
      <c r="M110" s="98"/>
      <c r="N110" s="98">
        <v>100000</v>
      </c>
      <c r="O110" s="98">
        <f t="shared" si="41"/>
        <v>3998</v>
      </c>
      <c r="P110" s="99">
        <f t="shared" si="31"/>
        <v>399.8</v>
      </c>
      <c r="Q110" s="99">
        <f t="shared" si="32"/>
        <v>1199.3999999999999</v>
      </c>
      <c r="R110" s="99">
        <f t="shared" si="33"/>
        <v>1199.3999999999999</v>
      </c>
      <c r="S110" s="99">
        <f t="shared" si="34"/>
        <v>1199.3999999999999</v>
      </c>
    </row>
    <row r="111" spans="1:19" ht="18">
      <c r="A111" s="177" t="s">
        <v>107</v>
      </c>
      <c r="B111" s="177"/>
      <c r="C111" s="173"/>
      <c r="D111" s="173"/>
      <c r="E111" s="174"/>
      <c r="F111" s="174"/>
      <c r="G111" s="174"/>
      <c r="H111" s="174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8"/>
    </row>
    <row r="112" spans="1:19" ht="18">
      <c r="A112" s="177" t="s">
        <v>108</v>
      </c>
      <c r="B112" s="177"/>
      <c r="C112" s="178"/>
      <c r="D112" s="178"/>
      <c r="E112" s="179"/>
      <c r="F112" s="179"/>
      <c r="G112" s="179"/>
      <c r="H112" s="179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8"/>
    </row>
    <row r="113" spans="1:19">
      <c r="A113" s="59">
        <v>1</v>
      </c>
      <c r="B113" s="107" t="s">
        <v>101</v>
      </c>
      <c r="C113" s="2" t="s">
        <v>151</v>
      </c>
      <c r="D113" s="108">
        <v>237591</v>
      </c>
      <c r="E113" s="109">
        <f>0.1*D113</f>
        <v>23759.100000000002</v>
      </c>
      <c r="F113" s="109">
        <f>0.3*D113</f>
        <v>71277.3</v>
      </c>
      <c r="G113" s="109">
        <f t="shared" ref="G113:G123" si="42">0.3*D113</f>
        <v>71277.3</v>
      </c>
      <c r="H113" s="109">
        <f t="shared" ref="H113:H115" si="43">0.3*D113</f>
        <v>71277.3</v>
      </c>
      <c r="I113" s="182" t="s">
        <v>110</v>
      </c>
      <c r="J113" s="98"/>
      <c r="K113" s="98"/>
      <c r="L113" s="98"/>
      <c r="M113" s="98"/>
      <c r="N113" s="98">
        <v>6500</v>
      </c>
      <c r="O113" s="98">
        <f t="shared" ref="O113:O115" si="44">(D113*N113)/100000</f>
        <v>15443.415000000001</v>
      </c>
      <c r="P113" s="99">
        <f t="shared" si="31"/>
        <v>1544.3415000000002</v>
      </c>
      <c r="Q113" s="99">
        <f t="shared" si="32"/>
        <v>4633.0245000000004</v>
      </c>
      <c r="R113" s="99">
        <f t="shared" si="33"/>
        <v>4633.0245000000004</v>
      </c>
      <c r="S113" s="99">
        <f t="shared" si="34"/>
        <v>4633.0245000000004</v>
      </c>
    </row>
    <row r="114" spans="1:19">
      <c r="A114" s="59">
        <v>2</v>
      </c>
      <c r="B114" s="111" t="s">
        <v>134</v>
      </c>
      <c r="C114" s="2" t="s">
        <v>151</v>
      </c>
      <c r="D114" s="108">
        <v>89536</v>
      </c>
      <c r="E114" s="109">
        <f t="shared" ref="E114:E123" si="45">0.1*D114</f>
        <v>8953.6</v>
      </c>
      <c r="F114" s="109">
        <f t="shared" ref="F114:F115" si="46">0.3*D114</f>
        <v>26860.799999999999</v>
      </c>
      <c r="G114" s="109">
        <f t="shared" si="42"/>
        <v>26860.799999999999</v>
      </c>
      <c r="H114" s="109">
        <f t="shared" si="43"/>
        <v>26860.799999999999</v>
      </c>
      <c r="I114" s="182" t="s">
        <v>110</v>
      </c>
      <c r="J114" s="98"/>
      <c r="K114" s="98"/>
      <c r="L114" s="98"/>
      <c r="M114" s="98"/>
      <c r="N114" s="98">
        <v>40000</v>
      </c>
      <c r="O114" s="98">
        <f t="shared" si="44"/>
        <v>35814.400000000001</v>
      </c>
      <c r="P114" s="99">
        <f t="shared" si="31"/>
        <v>3581.4400000000005</v>
      </c>
      <c r="Q114" s="99">
        <f t="shared" si="32"/>
        <v>10744.32</v>
      </c>
      <c r="R114" s="99">
        <f t="shared" si="33"/>
        <v>10744.32</v>
      </c>
      <c r="S114" s="99">
        <f t="shared" si="34"/>
        <v>10744.32</v>
      </c>
    </row>
    <row r="115" spans="1:19" ht="15" thickBot="1">
      <c r="A115" s="59">
        <v>3</v>
      </c>
      <c r="B115" s="111" t="s">
        <v>102</v>
      </c>
      <c r="C115" s="2" t="s">
        <v>151</v>
      </c>
      <c r="D115" s="108">
        <v>9730</v>
      </c>
      <c r="E115" s="109">
        <f t="shared" si="45"/>
        <v>973</v>
      </c>
      <c r="F115" s="109">
        <f t="shared" si="46"/>
        <v>2919</v>
      </c>
      <c r="G115" s="109">
        <f t="shared" si="42"/>
        <v>2919</v>
      </c>
      <c r="H115" s="109">
        <f t="shared" si="43"/>
        <v>2919</v>
      </c>
      <c r="I115" s="182" t="s">
        <v>110</v>
      </c>
      <c r="J115" s="98"/>
      <c r="K115" s="98"/>
      <c r="L115" s="98"/>
      <c r="M115" s="98"/>
      <c r="N115" s="98">
        <v>100000</v>
      </c>
      <c r="O115" s="98">
        <f t="shared" si="44"/>
        <v>9730</v>
      </c>
      <c r="P115" s="99">
        <f t="shared" si="31"/>
        <v>973</v>
      </c>
      <c r="Q115" s="99">
        <f t="shared" si="32"/>
        <v>2919</v>
      </c>
      <c r="R115" s="99">
        <f t="shared" si="33"/>
        <v>2919</v>
      </c>
      <c r="S115" s="99">
        <f t="shared" si="34"/>
        <v>2919</v>
      </c>
    </row>
    <row r="116" spans="1:19" ht="18.75" thickBot="1">
      <c r="A116" s="144" t="s">
        <v>109</v>
      </c>
      <c r="B116" s="184"/>
      <c r="C116" s="185"/>
      <c r="D116" s="185"/>
      <c r="E116" s="186"/>
      <c r="F116" s="186"/>
      <c r="G116" s="186"/>
      <c r="H116" s="186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8"/>
    </row>
    <row r="117" spans="1:19">
      <c r="A117" s="59">
        <v>1</v>
      </c>
      <c r="B117" s="111" t="s">
        <v>101</v>
      </c>
      <c r="C117" s="2" t="s">
        <v>151</v>
      </c>
      <c r="D117" s="114">
        <v>175851</v>
      </c>
      <c r="E117" s="109">
        <f t="shared" si="45"/>
        <v>17585.100000000002</v>
      </c>
      <c r="F117" s="109">
        <f t="shared" ref="F117:F119" si="47">0.3*D117</f>
        <v>52755.299999999996</v>
      </c>
      <c r="G117" s="109">
        <f t="shared" si="42"/>
        <v>52755.299999999996</v>
      </c>
      <c r="H117" s="109">
        <f t="shared" ref="H117:H119" si="48">0.3*D117</f>
        <v>52755.299999999996</v>
      </c>
      <c r="I117" s="182" t="s">
        <v>110</v>
      </c>
      <c r="J117" s="98"/>
      <c r="K117" s="98"/>
      <c r="L117" s="98"/>
      <c r="M117" s="98"/>
      <c r="N117" s="98">
        <v>6500</v>
      </c>
      <c r="O117" s="98">
        <f t="shared" ref="O117:O123" si="49">(D117*N117)/100000</f>
        <v>11430.315000000001</v>
      </c>
      <c r="P117" s="99">
        <f t="shared" si="31"/>
        <v>1143.0315000000001</v>
      </c>
      <c r="Q117" s="99">
        <f t="shared" si="32"/>
        <v>3429.0945000000002</v>
      </c>
      <c r="R117" s="99">
        <f t="shared" si="33"/>
        <v>3429.0945000000002</v>
      </c>
      <c r="S117" s="99">
        <f t="shared" si="34"/>
        <v>3429.0945000000002</v>
      </c>
    </row>
    <row r="118" spans="1:19">
      <c r="A118" s="59">
        <v>2</v>
      </c>
      <c r="B118" s="111" t="s">
        <v>134</v>
      </c>
      <c r="C118" s="2" t="s">
        <v>151</v>
      </c>
      <c r="D118" s="114">
        <v>53070</v>
      </c>
      <c r="E118" s="109">
        <f t="shared" si="45"/>
        <v>5307</v>
      </c>
      <c r="F118" s="109">
        <f t="shared" si="47"/>
        <v>15921</v>
      </c>
      <c r="G118" s="109">
        <f t="shared" si="42"/>
        <v>15921</v>
      </c>
      <c r="H118" s="109">
        <f t="shared" si="48"/>
        <v>15921</v>
      </c>
      <c r="I118" s="182" t="s">
        <v>110</v>
      </c>
      <c r="J118" s="98"/>
      <c r="K118" s="98"/>
      <c r="L118" s="98"/>
      <c r="M118" s="98"/>
      <c r="N118" s="98">
        <v>40000</v>
      </c>
      <c r="O118" s="98">
        <f t="shared" si="49"/>
        <v>21228</v>
      </c>
      <c r="P118" s="99">
        <f t="shared" si="31"/>
        <v>2122.8000000000002</v>
      </c>
      <c r="Q118" s="99">
        <f t="shared" si="32"/>
        <v>6368.4</v>
      </c>
      <c r="R118" s="99">
        <f t="shared" si="33"/>
        <v>6368.4</v>
      </c>
      <c r="S118" s="99">
        <f t="shared" si="34"/>
        <v>6368.4</v>
      </c>
    </row>
    <row r="119" spans="1:19">
      <c r="A119" s="59">
        <v>3</v>
      </c>
      <c r="B119" s="111" t="s">
        <v>102</v>
      </c>
      <c r="C119" s="2" t="s">
        <v>151</v>
      </c>
      <c r="D119" s="114">
        <v>10229</v>
      </c>
      <c r="E119" s="109">
        <f t="shared" si="45"/>
        <v>1022.9000000000001</v>
      </c>
      <c r="F119" s="109">
        <f t="shared" si="47"/>
        <v>3068.7</v>
      </c>
      <c r="G119" s="109">
        <f t="shared" si="42"/>
        <v>3068.7</v>
      </c>
      <c r="H119" s="109">
        <f t="shared" si="48"/>
        <v>3068.7</v>
      </c>
      <c r="I119" s="182" t="s">
        <v>110</v>
      </c>
      <c r="J119" s="98"/>
      <c r="K119" s="98"/>
      <c r="L119" s="98"/>
      <c r="M119" s="98"/>
      <c r="N119" s="98">
        <v>100000</v>
      </c>
      <c r="O119" s="98">
        <f t="shared" si="49"/>
        <v>10229</v>
      </c>
      <c r="P119" s="99">
        <f t="shared" si="31"/>
        <v>1022.9000000000001</v>
      </c>
      <c r="Q119" s="99">
        <f t="shared" si="32"/>
        <v>3068.7</v>
      </c>
      <c r="R119" s="99">
        <f t="shared" si="33"/>
        <v>3068.7</v>
      </c>
      <c r="S119" s="99">
        <f t="shared" si="34"/>
        <v>3068.7</v>
      </c>
    </row>
    <row r="120" spans="1:19" ht="18">
      <c r="A120" s="189" t="s">
        <v>105</v>
      </c>
      <c r="B120" s="185"/>
      <c r="C120" s="185"/>
      <c r="D120" s="185"/>
      <c r="E120" s="186"/>
      <c r="F120" s="186"/>
      <c r="G120" s="186"/>
      <c r="H120" s="186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8"/>
    </row>
    <row r="121" spans="1:19">
      <c r="A121" s="59">
        <v>1</v>
      </c>
      <c r="B121" s="111" t="s">
        <v>101</v>
      </c>
      <c r="C121" s="2" t="s">
        <v>151</v>
      </c>
      <c r="D121" s="108">
        <v>20672</v>
      </c>
      <c r="E121" s="109">
        <f t="shared" si="45"/>
        <v>2067.2000000000003</v>
      </c>
      <c r="F121" s="109">
        <f t="shared" ref="F121:F123" si="50">0.3*D121</f>
        <v>6201.5999999999995</v>
      </c>
      <c r="G121" s="109">
        <f t="shared" si="42"/>
        <v>6201.5999999999995</v>
      </c>
      <c r="H121" s="109">
        <f t="shared" ref="H121:H123" si="51">0.3*D121</f>
        <v>6201.5999999999995</v>
      </c>
      <c r="I121" s="182" t="s">
        <v>110</v>
      </c>
      <c r="J121" s="98"/>
      <c r="K121" s="98"/>
      <c r="L121" s="98"/>
      <c r="M121" s="98"/>
      <c r="N121" s="98">
        <v>6500</v>
      </c>
      <c r="O121" s="98">
        <f t="shared" si="49"/>
        <v>1343.68</v>
      </c>
      <c r="P121" s="99">
        <f t="shared" si="31"/>
        <v>134.36800000000002</v>
      </c>
      <c r="Q121" s="99">
        <f t="shared" si="32"/>
        <v>403.10399999999998</v>
      </c>
      <c r="R121" s="99">
        <f t="shared" si="33"/>
        <v>403.10399999999998</v>
      </c>
      <c r="S121" s="99">
        <f t="shared" si="34"/>
        <v>403.10399999999998</v>
      </c>
    </row>
    <row r="122" spans="1:19">
      <c r="A122" s="59">
        <v>2</v>
      </c>
      <c r="B122" s="111" t="s">
        <v>134</v>
      </c>
      <c r="C122" s="2" t="s">
        <v>151</v>
      </c>
      <c r="D122" s="108">
        <v>7130</v>
      </c>
      <c r="E122" s="109">
        <f t="shared" si="45"/>
        <v>713</v>
      </c>
      <c r="F122" s="109">
        <f t="shared" si="50"/>
        <v>2139</v>
      </c>
      <c r="G122" s="109">
        <f t="shared" si="42"/>
        <v>2139</v>
      </c>
      <c r="H122" s="109">
        <f t="shared" si="51"/>
        <v>2139</v>
      </c>
      <c r="I122" s="182" t="s">
        <v>110</v>
      </c>
      <c r="J122" s="98"/>
      <c r="K122" s="98"/>
      <c r="L122" s="98"/>
      <c r="M122" s="98"/>
      <c r="N122" s="98">
        <v>40000</v>
      </c>
      <c r="O122" s="98">
        <f t="shared" si="49"/>
        <v>2852</v>
      </c>
      <c r="P122" s="99">
        <f t="shared" si="31"/>
        <v>285.2</v>
      </c>
      <c r="Q122" s="99">
        <f t="shared" si="32"/>
        <v>855.6</v>
      </c>
      <c r="R122" s="99">
        <f t="shared" si="33"/>
        <v>855.6</v>
      </c>
      <c r="S122" s="99">
        <f t="shared" si="34"/>
        <v>855.6</v>
      </c>
    </row>
    <row r="123" spans="1:19" ht="15" thickBot="1">
      <c r="A123" s="59">
        <v>3</v>
      </c>
      <c r="B123" s="115" t="s">
        <v>102</v>
      </c>
      <c r="C123" s="2" t="s">
        <v>151</v>
      </c>
      <c r="D123" s="116">
        <v>3998</v>
      </c>
      <c r="E123" s="109">
        <f t="shared" si="45"/>
        <v>399.8</v>
      </c>
      <c r="F123" s="109">
        <f t="shared" si="50"/>
        <v>1199.3999999999999</v>
      </c>
      <c r="G123" s="109">
        <f t="shared" si="42"/>
        <v>1199.3999999999999</v>
      </c>
      <c r="H123" s="109">
        <f t="shared" si="51"/>
        <v>1199.3999999999999</v>
      </c>
      <c r="I123" s="190" t="s">
        <v>110</v>
      </c>
      <c r="J123" s="99"/>
      <c r="K123" s="99"/>
      <c r="L123" s="99"/>
      <c r="M123" s="99"/>
      <c r="N123" s="98">
        <v>100000</v>
      </c>
      <c r="O123" s="98">
        <f t="shared" si="49"/>
        <v>3998</v>
      </c>
      <c r="P123" s="99">
        <f>O123*0.1</f>
        <v>399.8</v>
      </c>
      <c r="Q123" s="99">
        <f t="shared" si="32"/>
        <v>1199.3999999999999</v>
      </c>
      <c r="R123" s="99">
        <f t="shared" si="33"/>
        <v>1199.3999999999999</v>
      </c>
      <c r="S123" s="99">
        <f t="shared" si="34"/>
        <v>1199.3999999999999</v>
      </c>
    </row>
    <row r="124" spans="1:19" ht="18.75" thickBot="1">
      <c r="A124" s="191" t="s">
        <v>111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2"/>
    </row>
    <row r="125" spans="1:19">
      <c r="A125" s="108">
        <v>1</v>
      </c>
      <c r="B125" s="118" t="s">
        <v>112</v>
      </c>
      <c r="C125" s="2" t="s">
        <v>151</v>
      </c>
      <c r="D125" s="192"/>
      <c r="E125" s="192"/>
      <c r="F125" s="192"/>
      <c r="G125" s="192"/>
      <c r="H125" s="192"/>
      <c r="I125" s="192"/>
      <c r="J125" s="192"/>
      <c r="K125" s="154"/>
      <c r="L125" s="154"/>
      <c r="M125" s="154"/>
      <c r="N125" s="154"/>
      <c r="O125" s="193">
        <v>18</v>
      </c>
      <c r="P125" s="121">
        <f>O125+(0.05*O125)</f>
        <v>18.899999999999999</v>
      </c>
      <c r="Q125" s="121">
        <f>P125+(0.05*P125)</f>
        <v>19.844999999999999</v>
      </c>
      <c r="R125" s="121">
        <f>Q125+(0.05*Q125)</f>
        <v>20.837249999999997</v>
      </c>
      <c r="S125" s="121">
        <f>R125+(0.05*R125)</f>
        <v>21.879112499999998</v>
      </c>
    </row>
    <row r="126" spans="1:19">
      <c r="A126" s="114">
        <v>2</v>
      </c>
      <c r="B126" s="122" t="s">
        <v>113</v>
      </c>
      <c r="C126" s="2" t="s">
        <v>151</v>
      </c>
      <c r="D126" s="132"/>
      <c r="E126" s="132"/>
      <c r="F126" s="132"/>
      <c r="G126" s="132"/>
      <c r="H126" s="132"/>
      <c r="I126" s="132"/>
      <c r="J126" s="132"/>
      <c r="K126" s="148"/>
      <c r="L126" s="148"/>
      <c r="M126" s="148"/>
      <c r="N126" s="148"/>
      <c r="O126" s="194">
        <v>45</v>
      </c>
      <c r="P126" s="124">
        <f>O126+(0.05*O126)</f>
        <v>47.25</v>
      </c>
      <c r="Q126" s="124">
        <f t="shared" ref="Q126:S131" si="52">P126+(0.05*P126)</f>
        <v>49.612499999999997</v>
      </c>
      <c r="R126" s="124">
        <f t="shared" si="52"/>
        <v>52.093125000000001</v>
      </c>
      <c r="S126" s="124">
        <f t="shared" si="52"/>
        <v>54.697781249999998</v>
      </c>
    </row>
    <row r="127" spans="1:19">
      <c r="A127" s="108">
        <v>3</v>
      </c>
      <c r="B127" s="125" t="s">
        <v>114</v>
      </c>
      <c r="C127" s="2" t="s">
        <v>151</v>
      </c>
      <c r="D127" s="132"/>
      <c r="E127" s="132"/>
      <c r="F127" s="132"/>
      <c r="G127" s="132"/>
      <c r="H127" s="132"/>
      <c r="I127" s="132"/>
      <c r="J127" s="132"/>
      <c r="K127" s="148"/>
      <c r="L127" s="148"/>
      <c r="M127" s="148"/>
      <c r="N127" s="148"/>
      <c r="O127" s="194">
        <v>70</v>
      </c>
      <c r="P127" s="124">
        <f>O127+(0.05*O127)</f>
        <v>73.5</v>
      </c>
      <c r="Q127" s="124">
        <f t="shared" si="52"/>
        <v>77.174999999999997</v>
      </c>
      <c r="R127" s="124">
        <f t="shared" si="52"/>
        <v>81.033749999999998</v>
      </c>
      <c r="S127" s="124">
        <f t="shared" si="52"/>
        <v>85.085437499999998</v>
      </c>
    </row>
    <row r="128" spans="1:19" ht="28.5">
      <c r="A128" s="114">
        <v>4</v>
      </c>
      <c r="B128" s="122" t="s">
        <v>115</v>
      </c>
      <c r="C128" s="2" t="s">
        <v>151</v>
      </c>
      <c r="D128" s="132"/>
      <c r="E128" s="132"/>
      <c r="F128" s="132"/>
      <c r="G128" s="132"/>
      <c r="H128" s="132"/>
      <c r="I128" s="132"/>
      <c r="J128" s="132"/>
      <c r="K128" s="148"/>
      <c r="L128" s="148"/>
      <c r="M128" s="148"/>
      <c r="N128" s="148"/>
      <c r="O128" s="194">
        <v>37</v>
      </c>
      <c r="P128" s="124">
        <f>O128+(0.05*O128)</f>
        <v>38.85</v>
      </c>
      <c r="Q128" s="124">
        <f t="shared" si="52"/>
        <v>40.792500000000004</v>
      </c>
      <c r="R128" s="124">
        <f t="shared" si="52"/>
        <v>42.832125000000005</v>
      </c>
      <c r="S128" s="124">
        <f t="shared" si="52"/>
        <v>44.973731250000007</v>
      </c>
    </row>
    <row r="129" spans="1:19">
      <c r="A129" s="108">
        <v>5</v>
      </c>
      <c r="B129" s="125" t="s">
        <v>116</v>
      </c>
      <c r="C129" s="2" t="s">
        <v>151</v>
      </c>
      <c r="D129" s="132"/>
      <c r="E129" s="132"/>
      <c r="F129" s="132"/>
      <c r="G129" s="132"/>
      <c r="H129" s="132"/>
      <c r="I129" s="132"/>
      <c r="J129" s="132"/>
      <c r="K129" s="148"/>
      <c r="L129" s="148"/>
      <c r="M129" s="148"/>
      <c r="N129" s="148"/>
      <c r="O129" s="194">
        <v>98</v>
      </c>
      <c r="P129" s="124">
        <f>O129+(0.05*O129)</f>
        <v>102.9</v>
      </c>
      <c r="Q129" s="124">
        <f t="shared" si="52"/>
        <v>108.045</v>
      </c>
      <c r="R129" s="124">
        <f t="shared" si="52"/>
        <v>113.44725</v>
      </c>
      <c r="S129" s="124">
        <f t="shared" si="52"/>
        <v>119.1196125</v>
      </c>
    </row>
    <row r="130" spans="1:19">
      <c r="A130" s="114">
        <v>6</v>
      </c>
      <c r="B130" s="122" t="s">
        <v>117</v>
      </c>
      <c r="C130" s="2" t="s">
        <v>151</v>
      </c>
      <c r="D130" s="132"/>
      <c r="E130" s="132"/>
      <c r="F130" s="132"/>
      <c r="G130" s="132"/>
      <c r="H130" s="132"/>
      <c r="I130" s="132"/>
      <c r="J130" s="132"/>
      <c r="K130" s="148"/>
      <c r="L130" s="148"/>
      <c r="M130" s="148"/>
      <c r="N130" s="148"/>
      <c r="O130" s="194">
        <v>8</v>
      </c>
      <c r="P130" s="124">
        <f>O130+(0.05*O130)</f>
        <v>8.4</v>
      </c>
      <c r="Q130" s="124">
        <f t="shared" si="52"/>
        <v>8.82</v>
      </c>
      <c r="R130" s="124">
        <f t="shared" si="52"/>
        <v>9.261000000000001</v>
      </c>
      <c r="S130" s="124">
        <f t="shared" si="52"/>
        <v>9.7240500000000019</v>
      </c>
    </row>
    <row r="131" spans="1:19" ht="29.25" thickBot="1">
      <c r="A131" s="116">
        <v>7</v>
      </c>
      <c r="B131" s="126" t="s">
        <v>118</v>
      </c>
      <c r="C131" s="2" t="s">
        <v>151</v>
      </c>
      <c r="D131" s="195"/>
      <c r="E131" s="195"/>
      <c r="F131" s="195"/>
      <c r="G131" s="195"/>
      <c r="H131" s="195"/>
      <c r="I131" s="195"/>
      <c r="J131" s="195"/>
      <c r="K131" s="157"/>
      <c r="L131" s="157"/>
      <c r="M131" s="157"/>
      <c r="N131" s="157"/>
      <c r="O131" s="196">
        <v>2.64</v>
      </c>
      <c r="P131" s="129">
        <f>O131+(0.05*O131)</f>
        <v>2.7720000000000002</v>
      </c>
      <c r="Q131" s="129">
        <f t="shared" si="52"/>
        <v>2.9106000000000001</v>
      </c>
      <c r="R131" s="129">
        <f t="shared" si="52"/>
        <v>3.05613</v>
      </c>
      <c r="S131" s="129">
        <f t="shared" si="52"/>
        <v>3.2089365000000001</v>
      </c>
    </row>
    <row r="132" spans="1:19" ht="18">
      <c r="A132" s="197" t="s">
        <v>133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7"/>
    </row>
    <row r="133" spans="1:19">
      <c r="A133" s="198">
        <v>1</v>
      </c>
      <c r="B133" s="125" t="s">
        <v>126</v>
      </c>
      <c r="C133" s="2" t="s">
        <v>151</v>
      </c>
      <c r="D133" s="132">
        <v>201</v>
      </c>
      <c r="E133" s="132"/>
      <c r="F133" s="132" t="s">
        <v>135</v>
      </c>
      <c r="G133" s="132"/>
      <c r="H133" s="132"/>
      <c r="I133" s="132" t="s">
        <v>131</v>
      </c>
      <c r="J133" s="132"/>
      <c r="K133" s="148"/>
      <c r="L133" s="148"/>
      <c r="M133" s="148"/>
      <c r="N133" s="148"/>
      <c r="O133" s="148">
        <v>165000</v>
      </c>
      <c r="P133" s="131"/>
      <c r="Q133" s="132" t="s">
        <v>135</v>
      </c>
      <c r="R133" s="132" t="s">
        <v>135</v>
      </c>
      <c r="S133" s="132" t="s">
        <v>135</v>
      </c>
    </row>
    <row r="134" spans="1:19">
      <c r="A134" s="198">
        <v>2</v>
      </c>
      <c r="B134" s="122" t="s">
        <v>127</v>
      </c>
      <c r="C134" s="2" t="s">
        <v>151</v>
      </c>
      <c r="D134" s="132">
        <v>62</v>
      </c>
      <c r="E134" s="132"/>
      <c r="F134" s="90">
        <f xml:space="preserve"> 4.2+4.4+15.4+0</f>
        <v>24</v>
      </c>
      <c r="G134" s="132"/>
      <c r="H134" s="132"/>
      <c r="I134" s="132" t="s">
        <v>62</v>
      </c>
      <c r="J134" s="132"/>
      <c r="K134" s="148"/>
      <c r="L134" s="148"/>
      <c r="M134" s="148"/>
      <c r="N134" s="92">
        <f>O134/D134</f>
        <v>646.77419354838707</v>
      </c>
      <c r="O134" s="148">
        <v>40100</v>
      </c>
      <c r="P134" s="124">
        <f>37.8*N134</f>
        <v>24448.06451612903</v>
      </c>
      <c r="Q134" s="124">
        <f>24*N134</f>
        <v>15522.58064516129</v>
      </c>
      <c r="R134" s="132" t="s">
        <v>135</v>
      </c>
      <c r="S134" s="132" t="s">
        <v>135</v>
      </c>
    </row>
    <row r="135" spans="1:19">
      <c r="A135" s="198">
        <v>3</v>
      </c>
      <c r="B135" s="125" t="s">
        <v>128</v>
      </c>
      <c r="C135" s="2" t="s">
        <v>151</v>
      </c>
      <c r="D135" s="132">
        <v>56</v>
      </c>
      <c r="E135" s="132"/>
      <c r="F135" s="90">
        <v>22</v>
      </c>
      <c r="G135" s="132"/>
      <c r="H135" s="132"/>
      <c r="I135" s="132" t="s">
        <v>132</v>
      </c>
      <c r="J135" s="132"/>
      <c r="K135" s="148"/>
      <c r="L135" s="148"/>
      <c r="M135" s="148"/>
      <c r="N135" s="199">
        <v>484</v>
      </c>
      <c r="O135" s="148">
        <f>(D135*N135)</f>
        <v>27104</v>
      </c>
      <c r="P135" s="124">
        <f>N135*34</f>
        <v>16456</v>
      </c>
      <c r="Q135" s="124">
        <f>N135*22</f>
        <v>10648</v>
      </c>
      <c r="R135" s="132" t="s">
        <v>135</v>
      </c>
      <c r="S135" s="132" t="s">
        <v>135</v>
      </c>
    </row>
    <row r="136" spans="1:19">
      <c r="A136" s="198">
        <v>4</v>
      </c>
      <c r="B136" s="122" t="s">
        <v>129</v>
      </c>
      <c r="C136" s="2" t="s">
        <v>151</v>
      </c>
      <c r="D136" s="132">
        <v>56</v>
      </c>
      <c r="E136" s="132"/>
      <c r="F136" s="90">
        <v>22</v>
      </c>
      <c r="G136" s="132"/>
      <c r="H136" s="132"/>
      <c r="I136" s="132" t="s">
        <v>132</v>
      </c>
      <c r="J136" s="132"/>
      <c r="K136" s="148"/>
      <c r="L136" s="148"/>
      <c r="M136" s="148"/>
      <c r="N136" s="148">
        <v>0</v>
      </c>
      <c r="O136" s="148">
        <v>0</v>
      </c>
      <c r="P136" s="132" t="s">
        <v>135</v>
      </c>
      <c r="Q136" s="132" t="s">
        <v>135</v>
      </c>
      <c r="R136" s="132" t="s">
        <v>135</v>
      </c>
      <c r="S136" s="132" t="s">
        <v>135</v>
      </c>
    </row>
    <row r="137" spans="1:19">
      <c r="A137" s="198">
        <v>5</v>
      </c>
      <c r="B137" s="125" t="s">
        <v>130</v>
      </c>
      <c r="C137" s="2" t="s">
        <v>151</v>
      </c>
      <c r="D137" s="132">
        <v>56</v>
      </c>
      <c r="E137" s="132"/>
      <c r="F137" s="90">
        <v>22</v>
      </c>
      <c r="G137" s="132"/>
      <c r="H137" s="132"/>
      <c r="I137" s="132" t="s">
        <v>132</v>
      </c>
      <c r="J137" s="132"/>
      <c r="K137" s="148"/>
      <c r="L137" s="148"/>
      <c r="M137" s="148"/>
      <c r="N137" s="199">
        <v>509</v>
      </c>
      <c r="O137" s="148">
        <f>(N137*D137)</f>
        <v>28504</v>
      </c>
      <c r="P137" s="124">
        <f>N137*34</f>
        <v>17306</v>
      </c>
      <c r="Q137" s="124">
        <f>N137*22</f>
        <v>11198</v>
      </c>
      <c r="R137" s="132" t="s">
        <v>135</v>
      </c>
      <c r="S137" s="132" t="s">
        <v>135</v>
      </c>
    </row>
    <row r="138" spans="1:19">
      <c r="K138" s="142"/>
      <c r="L138" s="142"/>
      <c r="M138" s="142"/>
      <c r="N138" s="142"/>
      <c r="O138" s="142"/>
    </row>
  </sheetData>
  <mergeCells count="41">
    <mergeCell ref="A120:D120"/>
    <mergeCell ref="I120:S120"/>
    <mergeCell ref="A124:S124"/>
    <mergeCell ref="A132:S132"/>
    <mergeCell ref="A103:D103"/>
    <mergeCell ref="I103:S103"/>
    <mergeCell ref="A112:D112"/>
    <mergeCell ref="I112:S112"/>
    <mergeCell ref="A116:D116"/>
    <mergeCell ref="I116:S116"/>
    <mergeCell ref="R2:R3"/>
    <mergeCell ref="S2:S3"/>
    <mergeCell ref="A4:S4"/>
    <mergeCell ref="A21:S21"/>
    <mergeCell ref="A47:S47"/>
    <mergeCell ref="A64:S64"/>
    <mergeCell ref="I2:I3"/>
    <mergeCell ref="J2:J3"/>
    <mergeCell ref="N2:N3"/>
    <mergeCell ref="O2:O3"/>
    <mergeCell ref="P2:P3"/>
    <mergeCell ref="Q2:Q3"/>
    <mergeCell ref="A1:S1"/>
    <mergeCell ref="A2:A3"/>
    <mergeCell ref="B2:B3"/>
    <mergeCell ref="A67:S67"/>
    <mergeCell ref="A98:D98"/>
    <mergeCell ref="I98:S98"/>
    <mergeCell ref="A97:S97"/>
    <mergeCell ref="A99:D99"/>
    <mergeCell ref="I99:S99"/>
    <mergeCell ref="A107:D107"/>
    <mergeCell ref="I107:S107"/>
    <mergeCell ref="A111:D111"/>
    <mergeCell ref="I111:S111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8"/>
  <sheetViews>
    <sheetView topLeftCell="A127" workbookViewId="0">
      <selection activeCell="G133" sqref="G133:G137"/>
    </sheetView>
  </sheetViews>
  <sheetFormatPr defaultRowHeight="14.25"/>
  <cols>
    <col min="1" max="1" width="5.140625" style="90" bestFit="1" customWidth="1"/>
    <col min="2" max="2" width="35.140625" style="90" customWidth="1"/>
    <col min="3" max="3" width="30.5703125" style="90" customWidth="1"/>
    <col min="4" max="6" width="0" style="90" hidden="1" customWidth="1"/>
    <col min="7" max="7" width="16.85546875" style="90" customWidth="1"/>
    <col min="8" max="8" width="0" style="90" hidden="1" customWidth="1"/>
    <col min="9" max="9" width="12" style="90" customWidth="1"/>
    <col min="10" max="15" width="0" style="90" hidden="1" customWidth="1"/>
    <col min="16" max="17" width="50.85546875" style="90" hidden="1" customWidth="1"/>
    <col min="18" max="18" width="17.140625" style="90" customWidth="1"/>
    <col min="19" max="19" width="0" style="90" hidden="1" customWidth="1"/>
    <col min="20" max="16384" width="9.140625" style="90"/>
  </cols>
  <sheetData>
    <row r="1" spans="1:19" ht="21" thickBot="1">
      <c r="A1" s="134" t="s">
        <v>155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19" ht="15">
      <c r="A2" s="30" t="s">
        <v>1</v>
      </c>
      <c r="B2" s="27" t="s">
        <v>2</v>
      </c>
      <c r="C2" s="27" t="s">
        <v>150</v>
      </c>
      <c r="D2" s="26" t="s">
        <v>139</v>
      </c>
      <c r="E2" s="20" t="s">
        <v>140</v>
      </c>
      <c r="F2" s="20" t="s">
        <v>141</v>
      </c>
      <c r="G2" s="20" t="s">
        <v>142</v>
      </c>
      <c r="H2" s="20" t="s">
        <v>143</v>
      </c>
      <c r="I2" s="88" t="s">
        <v>152</v>
      </c>
      <c r="J2" s="26" t="s">
        <v>3</v>
      </c>
      <c r="K2" s="9"/>
      <c r="L2" s="9"/>
      <c r="M2" s="12"/>
      <c r="N2" s="20" t="s">
        <v>97</v>
      </c>
      <c r="O2" s="20" t="s">
        <v>148</v>
      </c>
      <c r="P2" s="20" t="s">
        <v>144</v>
      </c>
      <c r="Q2" s="20" t="s">
        <v>145</v>
      </c>
      <c r="R2" s="20" t="s">
        <v>146</v>
      </c>
      <c r="S2" s="20" t="s">
        <v>147</v>
      </c>
    </row>
    <row r="3" spans="1:19" ht="35.25" customHeight="1" thickBot="1">
      <c r="A3" s="29">
        <v>1</v>
      </c>
      <c r="B3" s="21" t="s">
        <v>4</v>
      </c>
      <c r="C3" s="21" t="s">
        <v>4</v>
      </c>
      <c r="D3" s="27">
        <v>351</v>
      </c>
      <c r="E3" s="31">
        <v>54</v>
      </c>
      <c r="F3" s="31">
        <v>54</v>
      </c>
      <c r="G3" s="31">
        <v>54</v>
      </c>
      <c r="H3" s="31">
        <v>54</v>
      </c>
      <c r="I3" s="89" t="s">
        <v>5</v>
      </c>
      <c r="J3" s="27">
        <v>351</v>
      </c>
      <c r="K3" s="9"/>
      <c r="L3" s="9"/>
      <c r="M3" s="12"/>
      <c r="N3" s="21">
        <v>54</v>
      </c>
      <c r="O3" s="21">
        <v>54</v>
      </c>
      <c r="P3" s="31">
        <v>54</v>
      </c>
      <c r="Q3" s="31">
        <v>54</v>
      </c>
      <c r="R3" s="31">
        <v>54</v>
      </c>
      <c r="S3" s="31">
        <v>54</v>
      </c>
    </row>
    <row r="4" spans="1:19" ht="18.75" thickBot="1">
      <c r="A4" s="22" t="s">
        <v>0</v>
      </c>
      <c r="B4" s="23"/>
      <c r="C4" s="23"/>
      <c r="D4" s="23"/>
      <c r="E4" s="23"/>
      <c r="F4" s="23"/>
      <c r="G4" s="23"/>
      <c r="H4" s="23"/>
      <c r="I4" s="41"/>
      <c r="J4" s="41"/>
      <c r="K4" s="41"/>
      <c r="L4" s="41"/>
      <c r="M4" s="41"/>
      <c r="N4" s="41"/>
      <c r="O4" s="41"/>
      <c r="P4" s="41"/>
      <c r="Q4" s="41"/>
      <c r="R4" s="41"/>
      <c r="S4" s="61"/>
    </row>
    <row r="5" spans="1:19">
      <c r="A5" s="4">
        <v>1</v>
      </c>
      <c r="B5" s="2" t="s">
        <v>4</v>
      </c>
      <c r="C5" s="2" t="s">
        <v>151</v>
      </c>
      <c r="D5" s="3">
        <v>351</v>
      </c>
      <c r="E5" s="68">
        <f t="shared" ref="E5:E19" si="0">0.2*D5</f>
        <v>70.2</v>
      </c>
      <c r="F5" s="68">
        <f>0.4*D5</f>
        <v>140.4</v>
      </c>
      <c r="G5" s="68">
        <f>0.25*D5</f>
        <v>87.75</v>
      </c>
      <c r="H5" s="68">
        <f>0.15*D5</f>
        <v>52.65</v>
      </c>
      <c r="I5" s="3" t="s">
        <v>7</v>
      </c>
      <c r="J5" s="3">
        <v>351</v>
      </c>
      <c r="K5" s="14"/>
      <c r="L5" s="14"/>
      <c r="M5" s="13"/>
      <c r="N5" s="69">
        <v>6463321.222222222</v>
      </c>
      <c r="O5" s="69">
        <v>22686.25749</v>
      </c>
      <c r="P5" s="70">
        <f>0.2*O5</f>
        <v>4537.2514980000005</v>
      </c>
      <c r="Q5" s="70">
        <f>0.4*O5</f>
        <v>9074.5029960000011</v>
      </c>
      <c r="R5" s="70">
        <f>0.25*O5</f>
        <v>5671.5643725</v>
      </c>
      <c r="S5" s="70">
        <f>0.15*O5</f>
        <v>3402.9386234999997</v>
      </c>
    </row>
    <row r="6" spans="1:19">
      <c r="A6" s="4">
        <v>2</v>
      </c>
      <c r="B6" s="2" t="s">
        <v>6</v>
      </c>
      <c r="C6" s="2" t="s">
        <v>151</v>
      </c>
      <c r="D6" s="3">
        <v>468</v>
      </c>
      <c r="E6" s="68">
        <f t="shared" si="0"/>
        <v>93.600000000000009</v>
      </c>
      <c r="F6" s="68">
        <f t="shared" ref="F6:F19" si="1">0.4*D6</f>
        <v>187.20000000000002</v>
      </c>
      <c r="G6" s="68">
        <f t="shared" ref="G6:G19" si="2">0.25*D6</f>
        <v>117</v>
      </c>
      <c r="H6" s="68">
        <f t="shared" ref="H6:H19" si="3">0.15*D6</f>
        <v>70.2</v>
      </c>
      <c r="I6" s="3" t="s">
        <v>7</v>
      </c>
      <c r="J6" s="3">
        <v>468</v>
      </c>
      <c r="K6" s="14"/>
      <c r="L6" s="14"/>
      <c r="M6" s="13"/>
      <c r="N6" s="69">
        <v>101624.01851851853</v>
      </c>
      <c r="O6" s="69">
        <v>475.60040666666674</v>
      </c>
      <c r="P6" s="70">
        <f t="shared" ref="P6:P19" si="4">0.2*O6</f>
        <v>95.12008133333336</v>
      </c>
      <c r="Q6" s="70">
        <f t="shared" ref="Q6:Q66" si="5">0.4*O6</f>
        <v>190.24016266666672</v>
      </c>
      <c r="R6" s="70">
        <f t="shared" ref="R6:R69" si="6">0.25*O6</f>
        <v>118.90010166666669</v>
      </c>
      <c r="S6" s="70">
        <f t="shared" ref="S6:S69" si="7">0.15*O6</f>
        <v>71.340061000000006</v>
      </c>
    </row>
    <row r="7" spans="1:19">
      <c r="A7" s="4">
        <v>3</v>
      </c>
      <c r="B7" s="2" t="s">
        <v>8</v>
      </c>
      <c r="C7" s="2" t="s">
        <v>151</v>
      </c>
      <c r="D7" s="3">
        <v>39</v>
      </c>
      <c r="E7" s="68">
        <f t="shared" si="0"/>
        <v>7.8000000000000007</v>
      </c>
      <c r="F7" s="68">
        <f t="shared" si="1"/>
        <v>15.600000000000001</v>
      </c>
      <c r="G7" s="68">
        <f t="shared" si="2"/>
        <v>9.75</v>
      </c>
      <c r="H7" s="68">
        <f t="shared" si="3"/>
        <v>5.85</v>
      </c>
      <c r="I7" s="3" t="s">
        <v>5</v>
      </c>
      <c r="J7" s="3">
        <v>39</v>
      </c>
      <c r="K7" s="14"/>
      <c r="L7" s="14"/>
      <c r="M7" s="13"/>
      <c r="N7" s="69">
        <v>1643598.6666666667</v>
      </c>
      <c r="O7" s="69">
        <v>641.00347999999997</v>
      </c>
      <c r="P7" s="70">
        <f t="shared" si="4"/>
        <v>128.20069599999999</v>
      </c>
      <c r="Q7" s="70">
        <f t="shared" si="5"/>
        <v>256.40139199999999</v>
      </c>
      <c r="R7" s="70">
        <f t="shared" si="6"/>
        <v>160.25086999999999</v>
      </c>
      <c r="S7" s="70">
        <f t="shared" si="7"/>
        <v>96.150521999999995</v>
      </c>
    </row>
    <row r="8" spans="1:19">
      <c r="A8" s="4">
        <v>4</v>
      </c>
      <c r="B8" s="5" t="s">
        <v>9</v>
      </c>
      <c r="C8" s="2" t="s">
        <v>151</v>
      </c>
      <c r="D8" s="4">
        <v>339300</v>
      </c>
      <c r="E8" s="68">
        <f t="shared" si="0"/>
        <v>67860</v>
      </c>
      <c r="F8" s="68">
        <f t="shared" si="1"/>
        <v>135720</v>
      </c>
      <c r="G8" s="68">
        <f t="shared" si="2"/>
        <v>84825</v>
      </c>
      <c r="H8" s="68">
        <f t="shared" si="3"/>
        <v>50895</v>
      </c>
      <c r="I8" s="4" t="s">
        <v>10</v>
      </c>
      <c r="J8" s="4">
        <v>339300</v>
      </c>
      <c r="K8" s="71"/>
      <c r="L8" s="71"/>
      <c r="M8" s="13"/>
      <c r="N8" s="69">
        <v>256</v>
      </c>
      <c r="O8" s="69">
        <v>868.60799999999995</v>
      </c>
      <c r="P8" s="70">
        <f t="shared" si="4"/>
        <v>173.7216</v>
      </c>
      <c r="Q8" s="70">
        <f t="shared" si="5"/>
        <v>347.44319999999999</v>
      </c>
      <c r="R8" s="70">
        <f t="shared" si="6"/>
        <v>217.15199999999999</v>
      </c>
      <c r="S8" s="70">
        <f t="shared" si="7"/>
        <v>130.29119999999998</v>
      </c>
    </row>
    <row r="9" spans="1:19">
      <c r="A9" s="4">
        <v>5</v>
      </c>
      <c r="B9" s="5" t="s">
        <v>11</v>
      </c>
      <c r="C9" s="2" t="s">
        <v>151</v>
      </c>
      <c r="D9" s="4">
        <v>85800</v>
      </c>
      <c r="E9" s="68">
        <f t="shared" si="0"/>
        <v>17160</v>
      </c>
      <c r="F9" s="68">
        <f t="shared" si="1"/>
        <v>34320</v>
      </c>
      <c r="G9" s="68">
        <f t="shared" si="2"/>
        <v>21450</v>
      </c>
      <c r="H9" s="68">
        <f t="shared" si="3"/>
        <v>12870</v>
      </c>
      <c r="I9" s="4" t="s">
        <v>10</v>
      </c>
      <c r="J9" s="4">
        <v>85800</v>
      </c>
      <c r="K9" s="71"/>
      <c r="L9" s="71"/>
      <c r="M9" s="13"/>
      <c r="N9" s="69">
        <v>660</v>
      </c>
      <c r="O9" s="69">
        <v>566.28</v>
      </c>
      <c r="P9" s="70">
        <f t="shared" si="4"/>
        <v>113.256</v>
      </c>
      <c r="Q9" s="70">
        <f t="shared" si="5"/>
        <v>226.512</v>
      </c>
      <c r="R9" s="70">
        <f t="shared" si="6"/>
        <v>141.57</v>
      </c>
      <c r="S9" s="70">
        <f t="shared" si="7"/>
        <v>84.941999999999993</v>
      </c>
    </row>
    <row r="10" spans="1:19">
      <c r="A10" s="4">
        <v>6</v>
      </c>
      <c r="B10" s="5" t="s">
        <v>12</v>
      </c>
      <c r="C10" s="2" t="s">
        <v>151</v>
      </c>
      <c r="D10" s="4">
        <v>1657500</v>
      </c>
      <c r="E10" s="68">
        <f t="shared" si="0"/>
        <v>331500</v>
      </c>
      <c r="F10" s="68">
        <f t="shared" si="1"/>
        <v>663000</v>
      </c>
      <c r="G10" s="68">
        <f t="shared" si="2"/>
        <v>414375</v>
      </c>
      <c r="H10" s="68">
        <f t="shared" si="3"/>
        <v>248625</v>
      </c>
      <c r="I10" s="4" t="s">
        <v>10</v>
      </c>
      <c r="J10" s="4">
        <v>1657500</v>
      </c>
      <c r="K10" s="71"/>
      <c r="L10" s="71"/>
      <c r="M10" s="13"/>
      <c r="N10" s="69">
        <v>40</v>
      </c>
      <c r="O10" s="69">
        <v>663</v>
      </c>
      <c r="P10" s="70">
        <f t="shared" si="4"/>
        <v>132.6</v>
      </c>
      <c r="Q10" s="70">
        <f t="shared" si="5"/>
        <v>265.2</v>
      </c>
      <c r="R10" s="70">
        <f t="shared" si="6"/>
        <v>165.75</v>
      </c>
      <c r="S10" s="70">
        <f t="shared" si="7"/>
        <v>99.45</v>
      </c>
    </row>
    <row r="11" spans="1:19">
      <c r="A11" s="4">
        <v>7</v>
      </c>
      <c r="B11" s="5" t="s">
        <v>13</v>
      </c>
      <c r="C11" s="2" t="s">
        <v>151</v>
      </c>
      <c r="D11" s="4">
        <v>30420</v>
      </c>
      <c r="E11" s="68">
        <f t="shared" si="0"/>
        <v>6084</v>
      </c>
      <c r="F11" s="68">
        <f t="shared" si="1"/>
        <v>12168</v>
      </c>
      <c r="G11" s="68">
        <f t="shared" si="2"/>
        <v>7605</v>
      </c>
      <c r="H11" s="68">
        <f t="shared" si="3"/>
        <v>4563</v>
      </c>
      <c r="I11" s="4" t="s">
        <v>5</v>
      </c>
      <c r="J11" s="4">
        <v>30420</v>
      </c>
      <c r="K11" s="71"/>
      <c r="L11" s="71"/>
      <c r="M11" s="13"/>
      <c r="N11" s="69">
        <v>9641</v>
      </c>
      <c r="O11" s="69">
        <v>2932.7921999999999</v>
      </c>
      <c r="P11" s="70">
        <f t="shared" si="4"/>
        <v>586.55844000000002</v>
      </c>
      <c r="Q11" s="70">
        <f t="shared" si="5"/>
        <v>1173.11688</v>
      </c>
      <c r="R11" s="70">
        <f t="shared" si="6"/>
        <v>733.19804999999997</v>
      </c>
      <c r="S11" s="70">
        <f t="shared" si="7"/>
        <v>439.91882999999996</v>
      </c>
    </row>
    <row r="12" spans="1:19">
      <c r="A12" s="4">
        <v>8</v>
      </c>
      <c r="B12" s="5" t="s">
        <v>14</v>
      </c>
      <c r="C12" s="2" t="s">
        <v>151</v>
      </c>
      <c r="D12" s="4">
        <v>195</v>
      </c>
      <c r="E12" s="68">
        <f t="shared" si="0"/>
        <v>39</v>
      </c>
      <c r="F12" s="68">
        <f t="shared" si="1"/>
        <v>78</v>
      </c>
      <c r="G12" s="68">
        <f t="shared" si="2"/>
        <v>48.75</v>
      </c>
      <c r="H12" s="68">
        <f t="shared" si="3"/>
        <v>29.25</v>
      </c>
      <c r="I12" s="4" t="s">
        <v>5</v>
      </c>
      <c r="J12" s="4">
        <v>195</v>
      </c>
      <c r="K12" s="71"/>
      <c r="L12" s="71"/>
      <c r="M12" s="13"/>
      <c r="N12" s="69">
        <v>403029</v>
      </c>
      <c r="O12" s="69">
        <v>785.90655000000004</v>
      </c>
      <c r="P12" s="70">
        <f t="shared" si="4"/>
        <v>157.18131000000002</v>
      </c>
      <c r="Q12" s="70">
        <f t="shared" si="5"/>
        <v>314.36262000000005</v>
      </c>
      <c r="R12" s="70">
        <f t="shared" si="6"/>
        <v>196.47663750000001</v>
      </c>
      <c r="S12" s="70">
        <f t="shared" si="7"/>
        <v>117.8859825</v>
      </c>
    </row>
    <row r="13" spans="1:19">
      <c r="A13" s="4">
        <v>9</v>
      </c>
      <c r="B13" s="5" t="s">
        <v>15</v>
      </c>
      <c r="C13" s="2" t="s">
        <v>151</v>
      </c>
      <c r="D13" s="4">
        <v>546</v>
      </c>
      <c r="E13" s="68">
        <f t="shared" si="0"/>
        <v>109.2</v>
      </c>
      <c r="F13" s="68">
        <f t="shared" si="1"/>
        <v>218.4</v>
      </c>
      <c r="G13" s="68">
        <f t="shared" si="2"/>
        <v>136.5</v>
      </c>
      <c r="H13" s="68">
        <f t="shared" si="3"/>
        <v>81.899999999999991</v>
      </c>
      <c r="I13" s="4" t="s">
        <v>5</v>
      </c>
      <c r="J13" s="4">
        <v>546</v>
      </c>
      <c r="K13" s="71"/>
      <c r="L13" s="71"/>
      <c r="M13" s="13"/>
      <c r="N13" s="69">
        <v>58378</v>
      </c>
      <c r="O13" s="69">
        <v>318.74387999999999</v>
      </c>
      <c r="P13" s="70">
        <f t="shared" si="4"/>
        <v>63.748775999999999</v>
      </c>
      <c r="Q13" s="70">
        <f t="shared" si="5"/>
        <v>127.497552</v>
      </c>
      <c r="R13" s="70">
        <f t="shared" si="6"/>
        <v>79.685969999999998</v>
      </c>
      <c r="S13" s="70">
        <f t="shared" si="7"/>
        <v>47.811581999999994</v>
      </c>
    </row>
    <row r="14" spans="1:19">
      <c r="A14" s="4">
        <v>10</v>
      </c>
      <c r="B14" s="5" t="s">
        <v>16</v>
      </c>
      <c r="C14" s="2" t="s">
        <v>151</v>
      </c>
      <c r="D14" s="4">
        <v>37830</v>
      </c>
      <c r="E14" s="68">
        <f t="shared" si="0"/>
        <v>7566</v>
      </c>
      <c r="F14" s="68">
        <f t="shared" si="1"/>
        <v>15132</v>
      </c>
      <c r="G14" s="68">
        <f t="shared" si="2"/>
        <v>9457.5</v>
      </c>
      <c r="H14" s="68">
        <f t="shared" si="3"/>
        <v>5674.5</v>
      </c>
      <c r="I14" s="4" t="s">
        <v>10</v>
      </c>
      <c r="J14" s="4">
        <v>37830</v>
      </c>
      <c r="K14" s="71"/>
      <c r="L14" s="71"/>
      <c r="M14" s="13"/>
      <c r="N14" s="69">
        <v>908</v>
      </c>
      <c r="O14" s="69">
        <v>343.49639999999999</v>
      </c>
      <c r="P14" s="70">
        <f t="shared" si="4"/>
        <v>68.699280000000002</v>
      </c>
      <c r="Q14" s="70">
        <f t="shared" si="5"/>
        <v>137.39856</v>
      </c>
      <c r="R14" s="70">
        <f t="shared" si="6"/>
        <v>85.874099999999999</v>
      </c>
      <c r="S14" s="70">
        <f t="shared" si="7"/>
        <v>51.524459999999998</v>
      </c>
    </row>
    <row r="15" spans="1:19">
      <c r="A15" s="4">
        <v>11</v>
      </c>
      <c r="B15" s="5" t="s">
        <v>17</v>
      </c>
      <c r="C15" s="2" t="s">
        <v>151</v>
      </c>
      <c r="D15" s="4">
        <v>273</v>
      </c>
      <c r="E15" s="68">
        <f t="shared" si="0"/>
        <v>54.6</v>
      </c>
      <c r="F15" s="68">
        <f t="shared" si="1"/>
        <v>109.2</v>
      </c>
      <c r="G15" s="68">
        <f t="shared" si="2"/>
        <v>68.25</v>
      </c>
      <c r="H15" s="68">
        <f t="shared" si="3"/>
        <v>40.949999999999996</v>
      </c>
      <c r="I15" s="4" t="s">
        <v>5</v>
      </c>
      <c r="J15" s="4">
        <v>273</v>
      </c>
      <c r="K15" s="71"/>
      <c r="L15" s="71"/>
      <c r="M15" s="13"/>
      <c r="N15" s="69">
        <v>44718</v>
      </c>
      <c r="O15" s="69">
        <v>122.08014</v>
      </c>
      <c r="P15" s="70">
        <f t="shared" si="4"/>
        <v>24.416028000000001</v>
      </c>
      <c r="Q15" s="70">
        <f t="shared" si="5"/>
        <v>48.832056000000001</v>
      </c>
      <c r="R15" s="70">
        <f t="shared" si="6"/>
        <v>30.520035</v>
      </c>
      <c r="S15" s="70">
        <f t="shared" si="7"/>
        <v>18.312020999999998</v>
      </c>
    </row>
    <row r="16" spans="1:19">
      <c r="A16" s="4">
        <v>12</v>
      </c>
      <c r="B16" s="2" t="s">
        <v>18</v>
      </c>
      <c r="C16" s="2" t="s">
        <v>151</v>
      </c>
      <c r="D16" s="3">
        <v>39</v>
      </c>
      <c r="E16" s="68">
        <f t="shared" si="0"/>
        <v>7.8000000000000007</v>
      </c>
      <c r="F16" s="68">
        <f t="shared" si="1"/>
        <v>15.600000000000001</v>
      </c>
      <c r="G16" s="68">
        <f t="shared" si="2"/>
        <v>9.75</v>
      </c>
      <c r="H16" s="68">
        <f t="shared" si="3"/>
        <v>5.85</v>
      </c>
      <c r="I16" s="3" t="s">
        <v>5</v>
      </c>
      <c r="J16" s="3">
        <v>39</v>
      </c>
      <c r="K16" s="14"/>
      <c r="L16" s="14"/>
      <c r="M16" s="13"/>
      <c r="N16" s="69">
        <v>880710</v>
      </c>
      <c r="O16" s="69">
        <v>343.4769</v>
      </c>
      <c r="P16" s="70">
        <f t="shared" si="4"/>
        <v>68.69538</v>
      </c>
      <c r="Q16" s="70">
        <f t="shared" si="5"/>
        <v>137.39076</v>
      </c>
      <c r="R16" s="70">
        <f t="shared" si="6"/>
        <v>85.869225</v>
      </c>
      <c r="S16" s="70">
        <f t="shared" si="7"/>
        <v>51.521535</v>
      </c>
    </row>
    <row r="17" spans="1:19">
      <c r="A17" s="4">
        <v>15</v>
      </c>
      <c r="B17" s="5" t="s">
        <v>19</v>
      </c>
      <c r="C17" s="2" t="s">
        <v>151</v>
      </c>
      <c r="D17" s="4">
        <v>390</v>
      </c>
      <c r="E17" s="68">
        <f t="shared" si="0"/>
        <v>78</v>
      </c>
      <c r="F17" s="68">
        <f t="shared" si="1"/>
        <v>156</v>
      </c>
      <c r="G17" s="68">
        <f t="shared" si="2"/>
        <v>97.5</v>
      </c>
      <c r="H17" s="68">
        <f t="shared" si="3"/>
        <v>58.5</v>
      </c>
      <c r="I17" s="4" t="s">
        <v>20</v>
      </c>
      <c r="J17" s="4">
        <v>390</v>
      </c>
      <c r="K17" s="71"/>
      <c r="L17" s="71"/>
      <c r="M17" s="13"/>
      <c r="N17" s="69">
        <v>178226</v>
      </c>
      <c r="O17" s="69">
        <v>695.08140000000003</v>
      </c>
      <c r="P17" s="70">
        <f t="shared" si="4"/>
        <v>139.01628000000002</v>
      </c>
      <c r="Q17" s="70">
        <f t="shared" si="5"/>
        <v>278.03256000000005</v>
      </c>
      <c r="R17" s="70">
        <f t="shared" si="6"/>
        <v>173.77035000000001</v>
      </c>
      <c r="S17" s="70">
        <f t="shared" si="7"/>
        <v>104.26221</v>
      </c>
    </row>
    <row r="18" spans="1:19">
      <c r="A18" s="4">
        <v>16</v>
      </c>
      <c r="B18" s="5" t="s">
        <v>21</v>
      </c>
      <c r="C18" s="2" t="s">
        <v>151</v>
      </c>
      <c r="D18" s="4">
        <v>17550</v>
      </c>
      <c r="E18" s="68">
        <f t="shared" si="0"/>
        <v>3510</v>
      </c>
      <c r="F18" s="68">
        <f t="shared" si="1"/>
        <v>7020</v>
      </c>
      <c r="G18" s="68">
        <f t="shared" si="2"/>
        <v>4387.5</v>
      </c>
      <c r="H18" s="68">
        <f t="shared" si="3"/>
        <v>2632.5</v>
      </c>
      <c r="I18" s="4" t="s">
        <v>10</v>
      </c>
      <c r="J18" s="4">
        <v>17550</v>
      </c>
      <c r="K18" s="71"/>
      <c r="L18" s="71"/>
      <c r="M18" s="13"/>
      <c r="N18" s="69">
        <v>14813</v>
      </c>
      <c r="O18" s="69">
        <v>2599.6815000000001</v>
      </c>
      <c r="P18" s="70">
        <f t="shared" si="4"/>
        <v>519.93630000000007</v>
      </c>
      <c r="Q18" s="70">
        <f t="shared" si="5"/>
        <v>1039.8726000000001</v>
      </c>
      <c r="R18" s="70">
        <f t="shared" si="6"/>
        <v>649.92037500000004</v>
      </c>
      <c r="S18" s="70">
        <f t="shared" si="7"/>
        <v>389.952225</v>
      </c>
    </row>
    <row r="19" spans="1:19">
      <c r="A19" s="17">
        <v>18</v>
      </c>
      <c r="B19" s="5" t="s">
        <v>22</v>
      </c>
      <c r="C19" s="2" t="s">
        <v>151</v>
      </c>
      <c r="D19" s="4">
        <v>39</v>
      </c>
      <c r="E19" s="68">
        <f t="shared" si="0"/>
        <v>7.8000000000000007</v>
      </c>
      <c r="F19" s="68">
        <f t="shared" si="1"/>
        <v>15.600000000000001</v>
      </c>
      <c r="G19" s="68">
        <f t="shared" si="2"/>
        <v>9.75</v>
      </c>
      <c r="H19" s="68">
        <f t="shared" si="3"/>
        <v>5.85</v>
      </c>
      <c r="I19" s="4" t="s">
        <v>23</v>
      </c>
      <c r="J19" s="4">
        <v>39</v>
      </c>
      <c r="K19" s="71"/>
      <c r="L19" s="71"/>
      <c r="M19" s="13"/>
      <c r="N19" s="69">
        <v>597710</v>
      </c>
      <c r="O19" s="69">
        <v>233.1069</v>
      </c>
      <c r="P19" s="70">
        <f t="shared" si="4"/>
        <v>46.621380000000002</v>
      </c>
      <c r="Q19" s="70">
        <f t="shared" si="5"/>
        <v>93.242760000000004</v>
      </c>
      <c r="R19" s="70">
        <f t="shared" si="6"/>
        <v>58.276724999999999</v>
      </c>
      <c r="S19" s="70">
        <f t="shared" si="7"/>
        <v>34.966034999999998</v>
      </c>
    </row>
    <row r="20" spans="1:19" ht="15" thickBot="1">
      <c r="A20" s="62"/>
      <c r="B20" s="63"/>
      <c r="C20" s="63"/>
      <c r="D20" s="62"/>
      <c r="E20" s="62"/>
      <c r="F20" s="62"/>
      <c r="G20" s="62"/>
      <c r="H20" s="62"/>
      <c r="I20" s="62"/>
      <c r="J20" s="62"/>
      <c r="K20" s="11"/>
      <c r="L20" s="11"/>
      <c r="M20" s="12"/>
      <c r="N20" s="64"/>
      <c r="O20" s="64"/>
      <c r="P20" s="96"/>
      <c r="Q20" s="96"/>
      <c r="R20" s="96"/>
      <c r="S20" s="96"/>
    </row>
    <row r="21" spans="1:19" ht="18.75" thickBot="1">
      <c r="A21" s="22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19">
      <c r="A22" s="55">
        <v>1</v>
      </c>
      <c r="B22" s="34" t="s">
        <v>25</v>
      </c>
      <c r="C22" s="2" t="s">
        <v>151</v>
      </c>
      <c r="D22" s="35">
        <v>54</v>
      </c>
      <c r="E22" s="68">
        <f t="shared" ref="E22:E85" si="8">0.2*D22</f>
        <v>10.8</v>
      </c>
      <c r="F22" s="68">
        <f t="shared" ref="F22:F85" si="9">0.4*D22</f>
        <v>21.6</v>
      </c>
      <c r="G22" s="68">
        <f t="shared" ref="G22:G85" si="10">0.25*D22</f>
        <v>13.5</v>
      </c>
      <c r="H22" s="68">
        <f t="shared" ref="H22:H46" si="11">0.15*D22</f>
        <v>8.1</v>
      </c>
      <c r="I22" s="35" t="s">
        <v>7</v>
      </c>
      <c r="J22" s="35">
        <v>54</v>
      </c>
      <c r="K22" s="36">
        <f>J22/18</f>
        <v>3</v>
      </c>
      <c r="L22" s="36">
        <v>12</v>
      </c>
      <c r="M22" s="37">
        <v>78156024</v>
      </c>
      <c r="N22" s="37">
        <f t="shared" ref="N22:N46" si="12">M22/L22</f>
        <v>6513002</v>
      </c>
      <c r="O22" s="72">
        <f>(N22*J22)/100000</f>
        <v>3517.02108</v>
      </c>
      <c r="P22" s="97">
        <f>O22*0.2</f>
        <v>703.40421600000002</v>
      </c>
      <c r="Q22" s="97">
        <f t="shared" si="5"/>
        <v>1406.808432</v>
      </c>
      <c r="R22" s="97">
        <f t="shared" si="6"/>
        <v>879.25527</v>
      </c>
      <c r="S22" s="97">
        <f t="shared" si="7"/>
        <v>527.55316199999993</v>
      </c>
    </row>
    <row r="23" spans="1:19">
      <c r="A23" s="56">
        <v>2</v>
      </c>
      <c r="B23" s="2" t="s">
        <v>26</v>
      </c>
      <c r="C23" s="2" t="s">
        <v>151</v>
      </c>
      <c r="D23" s="3">
        <v>36</v>
      </c>
      <c r="E23" s="68">
        <f>0.2*D23</f>
        <v>7.2</v>
      </c>
      <c r="F23" s="68">
        <f t="shared" si="9"/>
        <v>14.4</v>
      </c>
      <c r="G23" s="68">
        <f t="shared" si="10"/>
        <v>9</v>
      </c>
      <c r="H23" s="68">
        <f t="shared" si="11"/>
        <v>5.3999999999999995</v>
      </c>
      <c r="I23" s="3" t="s">
        <v>5</v>
      </c>
      <c r="J23" s="3">
        <v>36</v>
      </c>
      <c r="K23" s="14">
        <f t="shared" ref="K23:K46" si="13">J23/18</f>
        <v>2</v>
      </c>
      <c r="L23" s="14">
        <v>8</v>
      </c>
      <c r="M23" s="13">
        <f>1142888+302088*67.58</f>
        <v>21557995.039999999</v>
      </c>
      <c r="N23" s="13">
        <f t="shared" si="12"/>
        <v>2694749.38</v>
      </c>
      <c r="O23" s="72">
        <f t="shared" ref="O23:O46" si="14">(N23*J23)/100000</f>
        <v>970.10977679999996</v>
      </c>
      <c r="P23" s="98">
        <f t="shared" ref="P23:P86" si="15">O23*0.2</f>
        <v>194.02195535999999</v>
      </c>
      <c r="Q23" s="98">
        <f t="shared" si="5"/>
        <v>388.04391071999999</v>
      </c>
      <c r="R23" s="98">
        <f t="shared" si="6"/>
        <v>242.52744419999999</v>
      </c>
      <c r="S23" s="98">
        <f t="shared" si="7"/>
        <v>145.51646651999999</v>
      </c>
    </row>
    <row r="24" spans="1:19">
      <c r="A24" s="56">
        <v>3</v>
      </c>
      <c r="B24" s="2" t="s">
        <v>27</v>
      </c>
      <c r="C24" s="2" t="s">
        <v>151</v>
      </c>
      <c r="D24" s="3">
        <v>594</v>
      </c>
      <c r="E24" s="68">
        <f t="shared" si="8"/>
        <v>118.80000000000001</v>
      </c>
      <c r="F24" s="68">
        <f t="shared" si="9"/>
        <v>237.60000000000002</v>
      </c>
      <c r="G24" s="68">
        <f t="shared" si="10"/>
        <v>148.5</v>
      </c>
      <c r="H24" s="68">
        <f t="shared" si="11"/>
        <v>89.1</v>
      </c>
      <c r="I24" s="3" t="s">
        <v>5</v>
      </c>
      <c r="J24" s="3">
        <v>594</v>
      </c>
      <c r="K24" s="14">
        <f t="shared" si="13"/>
        <v>33</v>
      </c>
      <c r="L24" s="14">
        <v>116</v>
      </c>
      <c r="M24" s="13">
        <f>8076856+11547944+17692470</f>
        <v>37317270</v>
      </c>
      <c r="N24" s="13">
        <f t="shared" si="12"/>
        <v>321700.60344827588</v>
      </c>
      <c r="O24" s="72">
        <f t="shared" si="14"/>
        <v>1910.9015844827586</v>
      </c>
      <c r="P24" s="98">
        <f t="shared" si="15"/>
        <v>382.18031689655174</v>
      </c>
      <c r="Q24" s="98">
        <f t="shared" si="5"/>
        <v>764.36063379310349</v>
      </c>
      <c r="R24" s="98">
        <f t="shared" si="6"/>
        <v>477.72539612068965</v>
      </c>
      <c r="S24" s="98">
        <f t="shared" si="7"/>
        <v>286.63523767241378</v>
      </c>
    </row>
    <row r="25" spans="1:19">
      <c r="A25" s="56">
        <v>4</v>
      </c>
      <c r="B25" s="5" t="s">
        <v>28</v>
      </c>
      <c r="C25" s="2" t="s">
        <v>151</v>
      </c>
      <c r="D25" s="4">
        <v>54</v>
      </c>
      <c r="E25" s="68">
        <f t="shared" si="8"/>
        <v>10.8</v>
      </c>
      <c r="F25" s="68">
        <f t="shared" si="9"/>
        <v>21.6</v>
      </c>
      <c r="G25" s="68">
        <f t="shared" si="10"/>
        <v>13.5</v>
      </c>
      <c r="H25" s="68">
        <f t="shared" si="11"/>
        <v>8.1</v>
      </c>
      <c r="I25" s="4" t="s">
        <v>5</v>
      </c>
      <c r="J25" s="4">
        <v>54</v>
      </c>
      <c r="K25" s="14">
        <f t="shared" si="13"/>
        <v>3</v>
      </c>
      <c r="L25" s="14">
        <v>12</v>
      </c>
      <c r="M25" s="13">
        <v>11595168</v>
      </c>
      <c r="N25" s="13">
        <f t="shared" si="12"/>
        <v>966264</v>
      </c>
      <c r="O25" s="72">
        <f t="shared" si="14"/>
        <v>521.78255999999999</v>
      </c>
      <c r="P25" s="98">
        <f t="shared" si="15"/>
        <v>104.35651200000001</v>
      </c>
      <c r="Q25" s="98">
        <f t="shared" si="5"/>
        <v>208.71302400000002</v>
      </c>
      <c r="R25" s="98">
        <f t="shared" si="6"/>
        <v>130.44564</v>
      </c>
      <c r="S25" s="98">
        <f t="shared" si="7"/>
        <v>78.267383999999993</v>
      </c>
    </row>
    <row r="26" spans="1:19">
      <c r="A26" s="56">
        <v>5</v>
      </c>
      <c r="B26" s="5" t="s">
        <v>29</v>
      </c>
      <c r="C26" s="2" t="s">
        <v>151</v>
      </c>
      <c r="D26" s="4">
        <v>58</v>
      </c>
      <c r="E26" s="68">
        <f t="shared" si="8"/>
        <v>11.600000000000001</v>
      </c>
      <c r="F26" s="68">
        <f t="shared" si="9"/>
        <v>23.200000000000003</v>
      </c>
      <c r="G26" s="68">
        <f t="shared" si="10"/>
        <v>14.5</v>
      </c>
      <c r="H26" s="68">
        <f t="shared" si="11"/>
        <v>8.6999999999999993</v>
      </c>
      <c r="I26" s="4" t="s">
        <v>5</v>
      </c>
      <c r="J26" s="4">
        <v>58</v>
      </c>
      <c r="K26" s="14">
        <f t="shared" si="13"/>
        <v>3.2222222222222223</v>
      </c>
      <c r="L26" s="14">
        <v>8</v>
      </c>
      <c r="M26" s="13">
        <v>20698760</v>
      </c>
      <c r="N26" s="13">
        <f t="shared" si="12"/>
        <v>2587345</v>
      </c>
      <c r="O26" s="72">
        <f t="shared" si="14"/>
        <v>1500.6601000000001</v>
      </c>
      <c r="P26" s="98">
        <f t="shared" si="15"/>
        <v>300.13202000000001</v>
      </c>
      <c r="Q26" s="98">
        <f t="shared" si="5"/>
        <v>600.26404000000002</v>
      </c>
      <c r="R26" s="98">
        <f t="shared" si="6"/>
        <v>375.16502500000001</v>
      </c>
      <c r="S26" s="98">
        <f t="shared" si="7"/>
        <v>225.09901500000001</v>
      </c>
    </row>
    <row r="27" spans="1:19">
      <c r="A27" s="56">
        <v>6</v>
      </c>
      <c r="B27" s="5" t="s">
        <v>30</v>
      </c>
      <c r="C27" s="2" t="s">
        <v>151</v>
      </c>
      <c r="D27" s="4">
        <v>435</v>
      </c>
      <c r="E27" s="68">
        <f t="shared" si="8"/>
        <v>87</v>
      </c>
      <c r="F27" s="68">
        <f t="shared" si="9"/>
        <v>174</v>
      </c>
      <c r="G27" s="68">
        <f t="shared" si="10"/>
        <v>108.75</v>
      </c>
      <c r="H27" s="68">
        <f t="shared" si="11"/>
        <v>65.25</v>
      </c>
      <c r="I27" s="4" t="s">
        <v>5</v>
      </c>
      <c r="J27" s="4">
        <v>435</v>
      </c>
      <c r="K27" s="14">
        <f t="shared" si="13"/>
        <v>24.166666666666668</v>
      </c>
      <c r="L27" s="14">
        <v>132</v>
      </c>
      <c r="M27" s="13">
        <f>9842504</f>
        <v>9842504</v>
      </c>
      <c r="N27" s="13">
        <f t="shared" si="12"/>
        <v>74564.42424242424</v>
      </c>
      <c r="O27" s="72">
        <f t="shared" si="14"/>
        <v>324.35524545454541</v>
      </c>
      <c r="P27" s="98">
        <f t="shared" si="15"/>
        <v>64.871049090909082</v>
      </c>
      <c r="Q27" s="98">
        <f t="shared" si="5"/>
        <v>129.74209818181816</v>
      </c>
      <c r="R27" s="98">
        <f t="shared" si="6"/>
        <v>81.088811363636353</v>
      </c>
      <c r="S27" s="98">
        <f t="shared" si="7"/>
        <v>48.653286818181812</v>
      </c>
    </row>
    <row r="28" spans="1:19">
      <c r="A28" s="56">
        <v>7</v>
      </c>
      <c r="B28" s="5" t="s">
        <v>31</v>
      </c>
      <c r="C28" s="2" t="s">
        <v>151</v>
      </c>
      <c r="D28" s="4">
        <v>133711</v>
      </c>
      <c r="E28" s="68">
        <f t="shared" si="8"/>
        <v>26742.2</v>
      </c>
      <c r="F28" s="68">
        <f t="shared" si="9"/>
        <v>53484.4</v>
      </c>
      <c r="G28" s="68">
        <f t="shared" si="10"/>
        <v>33427.75</v>
      </c>
      <c r="H28" s="68">
        <f t="shared" si="11"/>
        <v>20056.649999999998</v>
      </c>
      <c r="I28" s="4" t="s">
        <v>10</v>
      </c>
      <c r="J28" s="4">
        <v>133711</v>
      </c>
      <c r="K28" s="14">
        <f t="shared" si="13"/>
        <v>7428.3888888888887</v>
      </c>
      <c r="L28" s="14">
        <f>(16224+1580+6780)</f>
        <v>24584</v>
      </c>
      <c r="M28" s="13">
        <f>40669632+12439780+20534500</f>
        <v>73643912</v>
      </c>
      <c r="N28" s="13">
        <f t="shared" si="12"/>
        <v>2995.603319232021</v>
      </c>
      <c r="O28" s="72">
        <f t="shared" si="14"/>
        <v>4005.4511541783281</v>
      </c>
      <c r="P28" s="98">
        <f t="shared" si="15"/>
        <v>801.09023083566569</v>
      </c>
      <c r="Q28" s="98">
        <f t="shared" si="5"/>
        <v>1602.1804616713314</v>
      </c>
      <c r="R28" s="98">
        <f t="shared" si="6"/>
        <v>1001.362788544582</v>
      </c>
      <c r="S28" s="98">
        <f t="shared" si="7"/>
        <v>600.81767312674924</v>
      </c>
    </row>
    <row r="29" spans="1:19">
      <c r="A29" s="56">
        <v>8</v>
      </c>
      <c r="B29" s="5" t="s">
        <v>32</v>
      </c>
      <c r="C29" s="2" t="s">
        <v>151</v>
      </c>
      <c r="D29" s="4">
        <v>149400</v>
      </c>
      <c r="E29" s="68">
        <f t="shared" si="8"/>
        <v>29880</v>
      </c>
      <c r="F29" s="68">
        <f t="shared" si="9"/>
        <v>59760</v>
      </c>
      <c r="G29" s="68">
        <f t="shared" si="10"/>
        <v>37350</v>
      </c>
      <c r="H29" s="68">
        <f t="shared" si="11"/>
        <v>22410</v>
      </c>
      <c r="I29" s="4" t="s">
        <v>33</v>
      </c>
      <c r="J29" s="4">
        <v>149400</v>
      </c>
      <c r="K29" s="14">
        <f t="shared" si="13"/>
        <v>8300</v>
      </c>
      <c r="L29" s="14">
        <v>31251</v>
      </c>
      <c r="M29" s="13">
        <v>51362810</v>
      </c>
      <c r="N29" s="13">
        <f t="shared" si="12"/>
        <v>1643.5573261655627</v>
      </c>
      <c r="O29" s="72">
        <f t="shared" si="14"/>
        <v>2455.474645291351</v>
      </c>
      <c r="P29" s="98">
        <f t="shared" si="15"/>
        <v>491.09492905827022</v>
      </c>
      <c r="Q29" s="98">
        <f t="shared" si="5"/>
        <v>982.18985811654045</v>
      </c>
      <c r="R29" s="98">
        <f t="shared" si="6"/>
        <v>613.86866132283774</v>
      </c>
      <c r="S29" s="98">
        <f t="shared" si="7"/>
        <v>368.32119679370265</v>
      </c>
    </row>
    <row r="30" spans="1:19">
      <c r="A30" s="56">
        <v>9</v>
      </c>
      <c r="B30" s="5" t="s">
        <v>34</v>
      </c>
      <c r="C30" s="2" t="s">
        <v>151</v>
      </c>
      <c r="D30" s="4">
        <v>75063</v>
      </c>
      <c r="E30" s="68">
        <f t="shared" si="8"/>
        <v>15012.6</v>
      </c>
      <c r="F30" s="68">
        <f t="shared" si="9"/>
        <v>30025.200000000001</v>
      </c>
      <c r="G30" s="68">
        <f t="shared" si="10"/>
        <v>18765.75</v>
      </c>
      <c r="H30" s="68">
        <f t="shared" si="11"/>
        <v>11259.449999999999</v>
      </c>
      <c r="I30" s="4" t="s">
        <v>33</v>
      </c>
      <c r="J30" s="4">
        <v>75063</v>
      </c>
      <c r="K30" s="14">
        <f t="shared" si="13"/>
        <v>4170.166666666667</v>
      </c>
      <c r="L30" s="14">
        <v>27700</v>
      </c>
      <c r="M30" s="13">
        <v>14974550</v>
      </c>
      <c r="N30" s="13">
        <f t="shared" si="12"/>
        <v>540.59747292418774</v>
      </c>
      <c r="O30" s="72">
        <f t="shared" si="14"/>
        <v>405.788681101083</v>
      </c>
      <c r="P30" s="98">
        <f t="shared" si="15"/>
        <v>81.157736220216606</v>
      </c>
      <c r="Q30" s="98">
        <f t="shared" si="5"/>
        <v>162.31547244043321</v>
      </c>
      <c r="R30" s="98">
        <f t="shared" si="6"/>
        <v>101.44717027527075</v>
      </c>
      <c r="S30" s="98">
        <f t="shared" si="7"/>
        <v>60.868302165162447</v>
      </c>
    </row>
    <row r="31" spans="1:19">
      <c r="A31" s="56">
        <v>10</v>
      </c>
      <c r="B31" s="5" t="s">
        <v>35</v>
      </c>
      <c r="C31" s="2" t="s">
        <v>151</v>
      </c>
      <c r="D31" s="4">
        <v>383</v>
      </c>
      <c r="E31" s="68">
        <f t="shared" si="8"/>
        <v>76.600000000000009</v>
      </c>
      <c r="F31" s="68">
        <f t="shared" si="9"/>
        <v>153.20000000000002</v>
      </c>
      <c r="G31" s="68">
        <f t="shared" si="10"/>
        <v>95.75</v>
      </c>
      <c r="H31" s="68">
        <f t="shared" si="11"/>
        <v>57.449999999999996</v>
      </c>
      <c r="I31" s="4" t="s">
        <v>5</v>
      </c>
      <c r="J31" s="4">
        <v>383</v>
      </c>
      <c r="K31" s="14">
        <f t="shared" si="13"/>
        <v>21.277777777777779</v>
      </c>
      <c r="L31" s="14">
        <v>96</v>
      </c>
      <c r="M31" s="13">
        <v>16244056</v>
      </c>
      <c r="N31" s="13">
        <f t="shared" si="12"/>
        <v>169208.91666666666</v>
      </c>
      <c r="O31" s="72">
        <f t="shared" si="14"/>
        <v>648.07015083333329</v>
      </c>
      <c r="P31" s="98">
        <f t="shared" si="15"/>
        <v>129.61403016666665</v>
      </c>
      <c r="Q31" s="98">
        <f t="shared" si="5"/>
        <v>259.2280603333333</v>
      </c>
      <c r="R31" s="98">
        <f t="shared" si="6"/>
        <v>162.01753770833332</v>
      </c>
      <c r="S31" s="98">
        <f t="shared" si="7"/>
        <v>97.210522624999996</v>
      </c>
    </row>
    <row r="32" spans="1:19">
      <c r="A32" s="56">
        <v>11</v>
      </c>
      <c r="B32" s="5" t="s">
        <v>36</v>
      </c>
      <c r="C32" s="2" t="s">
        <v>151</v>
      </c>
      <c r="D32" s="4">
        <v>718</v>
      </c>
      <c r="E32" s="68">
        <f t="shared" si="8"/>
        <v>143.6</v>
      </c>
      <c r="F32" s="68">
        <f t="shared" si="9"/>
        <v>287.2</v>
      </c>
      <c r="G32" s="68">
        <f t="shared" si="10"/>
        <v>179.5</v>
      </c>
      <c r="H32" s="68">
        <f t="shared" si="11"/>
        <v>107.7</v>
      </c>
      <c r="I32" s="4" t="s">
        <v>5</v>
      </c>
      <c r="J32" s="4">
        <v>718</v>
      </c>
      <c r="K32" s="14">
        <f t="shared" si="13"/>
        <v>39.888888888888886</v>
      </c>
      <c r="L32" s="14">
        <f>48+73</f>
        <v>121</v>
      </c>
      <c r="M32" s="13">
        <f>169933006+141070662</f>
        <v>311003668</v>
      </c>
      <c r="N32" s="13">
        <f t="shared" si="12"/>
        <v>2570278.2479338842</v>
      </c>
      <c r="O32" s="72">
        <f t="shared" si="14"/>
        <v>18454.597820165287</v>
      </c>
      <c r="P32" s="98">
        <f t="shared" si="15"/>
        <v>3690.9195640330577</v>
      </c>
      <c r="Q32" s="98">
        <f t="shared" si="5"/>
        <v>7381.8391280661153</v>
      </c>
      <c r="R32" s="98">
        <f t="shared" si="6"/>
        <v>4613.6494550413217</v>
      </c>
      <c r="S32" s="98">
        <f t="shared" si="7"/>
        <v>2768.1896730247931</v>
      </c>
    </row>
    <row r="33" spans="1:19">
      <c r="A33" s="56">
        <v>12</v>
      </c>
      <c r="B33" s="2" t="s">
        <v>37</v>
      </c>
      <c r="C33" s="2" t="s">
        <v>151</v>
      </c>
      <c r="D33" s="3">
        <v>672</v>
      </c>
      <c r="E33" s="68">
        <f t="shared" si="8"/>
        <v>134.4</v>
      </c>
      <c r="F33" s="68">
        <f t="shared" si="9"/>
        <v>268.8</v>
      </c>
      <c r="G33" s="68">
        <f t="shared" si="10"/>
        <v>168</v>
      </c>
      <c r="H33" s="68">
        <f t="shared" si="11"/>
        <v>100.8</v>
      </c>
      <c r="I33" s="3" t="s">
        <v>7</v>
      </c>
      <c r="J33" s="3">
        <v>672</v>
      </c>
      <c r="K33" s="14">
        <f t="shared" si="13"/>
        <v>37.333333333333336</v>
      </c>
      <c r="L33" s="14">
        <v>148</v>
      </c>
      <c r="M33" s="13">
        <v>15320360</v>
      </c>
      <c r="N33" s="13">
        <f t="shared" si="12"/>
        <v>103515.94594594595</v>
      </c>
      <c r="O33" s="72">
        <f t="shared" si="14"/>
        <v>695.62715675675679</v>
      </c>
      <c r="P33" s="98">
        <f t="shared" si="15"/>
        <v>139.12543135135135</v>
      </c>
      <c r="Q33" s="98">
        <f t="shared" si="5"/>
        <v>278.2508627027027</v>
      </c>
      <c r="R33" s="98">
        <f t="shared" si="6"/>
        <v>173.9067891891892</v>
      </c>
      <c r="S33" s="98">
        <f t="shared" si="7"/>
        <v>104.34407351351352</v>
      </c>
    </row>
    <row r="34" spans="1:19">
      <c r="A34" s="56">
        <v>13</v>
      </c>
      <c r="B34" s="5" t="s">
        <v>38</v>
      </c>
      <c r="C34" s="2" t="s">
        <v>151</v>
      </c>
      <c r="D34" s="4">
        <v>713800</v>
      </c>
      <c r="E34" s="68">
        <f t="shared" si="8"/>
        <v>142760</v>
      </c>
      <c r="F34" s="68">
        <f t="shared" si="9"/>
        <v>285520</v>
      </c>
      <c r="G34" s="68">
        <f t="shared" si="10"/>
        <v>178450</v>
      </c>
      <c r="H34" s="68">
        <f t="shared" si="11"/>
        <v>107070</v>
      </c>
      <c r="I34" s="4" t="s">
        <v>10</v>
      </c>
      <c r="J34" s="4">
        <v>713800</v>
      </c>
      <c r="K34" s="14">
        <f t="shared" si="13"/>
        <v>39655.555555555555</v>
      </c>
      <c r="L34" s="14">
        <f>81972+21080+44008+20360</f>
        <v>167420</v>
      </c>
      <c r="M34" s="13">
        <f>253040032+46592764</f>
        <v>299632796</v>
      </c>
      <c r="N34" s="13">
        <f t="shared" si="12"/>
        <v>1789.7072990084816</v>
      </c>
      <c r="O34" s="72">
        <f t="shared" si="14"/>
        <v>12774.930700322542</v>
      </c>
      <c r="P34" s="98">
        <f t="shared" si="15"/>
        <v>2554.9861400645086</v>
      </c>
      <c r="Q34" s="98">
        <f t="shared" si="5"/>
        <v>5109.9722801290172</v>
      </c>
      <c r="R34" s="98">
        <f t="shared" si="6"/>
        <v>3193.7326750806355</v>
      </c>
      <c r="S34" s="98">
        <f t="shared" si="7"/>
        <v>1916.2396050483812</v>
      </c>
    </row>
    <row r="35" spans="1:19">
      <c r="A35" s="56">
        <v>14</v>
      </c>
      <c r="B35" s="5" t="s">
        <v>39</v>
      </c>
      <c r="C35" s="2" t="s">
        <v>151</v>
      </c>
      <c r="D35" s="4">
        <v>192560</v>
      </c>
      <c r="E35" s="68">
        <f t="shared" si="8"/>
        <v>38512</v>
      </c>
      <c r="F35" s="68">
        <f t="shared" si="9"/>
        <v>77024</v>
      </c>
      <c r="G35" s="68">
        <f t="shared" si="10"/>
        <v>48140</v>
      </c>
      <c r="H35" s="68">
        <f t="shared" si="11"/>
        <v>28884</v>
      </c>
      <c r="I35" s="4" t="s">
        <v>10</v>
      </c>
      <c r="J35" s="4">
        <v>192560</v>
      </c>
      <c r="K35" s="14">
        <f t="shared" si="13"/>
        <v>10697.777777777777</v>
      </c>
      <c r="L35" s="14">
        <f>19212+3900</f>
        <v>23112</v>
      </c>
      <c r="M35" s="13">
        <f>18343232+3830880</f>
        <v>22174112</v>
      </c>
      <c r="N35" s="13">
        <f t="shared" si="12"/>
        <v>959.41986846659745</v>
      </c>
      <c r="O35" s="72">
        <f t="shared" si="14"/>
        <v>1847.4588987192801</v>
      </c>
      <c r="P35" s="98">
        <f t="shared" si="15"/>
        <v>369.49177974385606</v>
      </c>
      <c r="Q35" s="98">
        <f t="shared" si="5"/>
        <v>738.98355948771211</v>
      </c>
      <c r="R35" s="98">
        <f t="shared" si="6"/>
        <v>461.86472467982003</v>
      </c>
      <c r="S35" s="98">
        <f t="shared" si="7"/>
        <v>277.11883480789203</v>
      </c>
    </row>
    <row r="36" spans="1:19">
      <c r="A36" s="56">
        <v>15</v>
      </c>
      <c r="B36" s="5" t="s">
        <v>40</v>
      </c>
      <c r="C36" s="2" t="s">
        <v>151</v>
      </c>
      <c r="D36" s="4">
        <v>31240</v>
      </c>
      <c r="E36" s="68">
        <f t="shared" si="8"/>
        <v>6248</v>
      </c>
      <c r="F36" s="68">
        <f t="shared" si="9"/>
        <v>12496</v>
      </c>
      <c r="G36" s="68">
        <f t="shared" si="10"/>
        <v>7810</v>
      </c>
      <c r="H36" s="68">
        <f t="shared" si="11"/>
        <v>4686</v>
      </c>
      <c r="I36" s="4" t="s">
        <v>5</v>
      </c>
      <c r="J36" s="4">
        <v>31240</v>
      </c>
      <c r="K36" s="14">
        <f t="shared" si="13"/>
        <v>1735.5555555555557</v>
      </c>
      <c r="L36" s="14">
        <f>4912</f>
        <v>4912</v>
      </c>
      <c r="M36" s="13">
        <f>(115934051)+41680*67.58</f>
        <v>118750785.40000001</v>
      </c>
      <c r="N36" s="13">
        <f t="shared" si="12"/>
        <v>24175.648493485343</v>
      </c>
      <c r="O36" s="72">
        <f t="shared" si="14"/>
        <v>7552.472589364821</v>
      </c>
      <c r="P36" s="98">
        <f t="shared" si="15"/>
        <v>1510.4945178729643</v>
      </c>
      <c r="Q36" s="98">
        <f t="shared" si="5"/>
        <v>3020.9890357459285</v>
      </c>
      <c r="R36" s="98">
        <f t="shared" si="6"/>
        <v>1888.1181473412053</v>
      </c>
      <c r="S36" s="98">
        <f t="shared" si="7"/>
        <v>1132.870888404723</v>
      </c>
    </row>
    <row r="37" spans="1:19">
      <c r="A37" s="56">
        <v>16</v>
      </c>
      <c r="B37" s="5" t="s">
        <v>41</v>
      </c>
      <c r="C37" s="2" t="s">
        <v>151</v>
      </c>
      <c r="D37" s="4">
        <v>954</v>
      </c>
      <c r="E37" s="68">
        <f t="shared" si="8"/>
        <v>190.8</v>
      </c>
      <c r="F37" s="68">
        <f t="shared" si="9"/>
        <v>381.6</v>
      </c>
      <c r="G37" s="68">
        <f t="shared" si="10"/>
        <v>238.5</v>
      </c>
      <c r="H37" s="68">
        <f t="shared" si="11"/>
        <v>143.1</v>
      </c>
      <c r="I37" s="4" t="s">
        <v>10</v>
      </c>
      <c r="J37" s="4">
        <v>954</v>
      </c>
      <c r="K37" s="14">
        <f t="shared" si="13"/>
        <v>53</v>
      </c>
      <c r="L37" s="14">
        <v>64</v>
      </c>
      <c r="M37" s="13">
        <f>3143936+149808*67.58</f>
        <v>13267960.640000001</v>
      </c>
      <c r="N37" s="13">
        <f t="shared" si="12"/>
        <v>207311.88500000001</v>
      </c>
      <c r="O37" s="72">
        <f t="shared" si="14"/>
        <v>1977.7553829000003</v>
      </c>
      <c r="P37" s="98">
        <f t="shared" si="15"/>
        <v>395.55107658000009</v>
      </c>
      <c r="Q37" s="98">
        <f t="shared" si="5"/>
        <v>791.10215316000017</v>
      </c>
      <c r="R37" s="98">
        <f t="shared" si="6"/>
        <v>494.43884572500008</v>
      </c>
      <c r="S37" s="98">
        <f t="shared" si="7"/>
        <v>296.66330743500004</v>
      </c>
    </row>
    <row r="38" spans="1:19">
      <c r="A38" s="56">
        <v>17</v>
      </c>
      <c r="B38" s="6" t="s">
        <v>42</v>
      </c>
      <c r="C38" s="2" t="s">
        <v>151</v>
      </c>
      <c r="D38" s="4">
        <v>36</v>
      </c>
      <c r="E38" s="68">
        <f t="shared" si="8"/>
        <v>7.2</v>
      </c>
      <c r="F38" s="68">
        <f t="shared" si="9"/>
        <v>14.4</v>
      </c>
      <c r="G38" s="68">
        <f t="shared" si="10"/>
        <v>9</v>
      </c>
      <c r="H38" s="68">
        <f t="shared" si="11"/>
        <v>5.3999999999999995</v>
      </c>
      <c r="I38" s="4" t="s">
        <v>5</v>
      </c>
      <c r="J38" s="4">
        <v>36</v>
      </c>
      <c r="K38" s="14">
        <f t="shared" si="13"/>
        <v>2</v>
      </c>
      <c r="L38" s="14">
        <v>8</v>
      </c>
      <c r="M38" s="13">
        <v>113864363</v>
      </c>
      <c r="N38" s="13">
        <f t="shared" si="12"/>
        <v>14233045.375</v>
      </c>
      <c r="O38" s="72">
        <f t="shared" si="14"/>
        <v>5123.8963350000004</v>
      </c>
      <c r="P38" s="98">
        <f t="shared" si="15"/>
        <v>1024.7792670000001</v>
      </c>
      <c r="Q38" s="98">
        <f t="shared" si="5"/>
        <v>2049.5585340000002</v>
      </c>
      <c r="R38" s="98">
        <f t="shared" si="6"/>
        <v>1280.9740837500001</v>
      </c>
      <c r="S38" s="98">
        <f t="shared" si="7"/>
        <v>768.58445025000003</v>
      </c>
    </row>
    <row r="39" spans="1:19" ht="28.5">
      <c r="A39" s="56">
        <v>18</v>
      </c>
      <c r="B39" s="2" t="s">
        <v>43</v>
      </c>
      <c r="C39" s="2" t="s">
        <v>151</v>
      </c>
      <c r="D39" s="3">
        <v>144</v>
      </c>
      <c r="E39" s="68">
        <f t="shared" si="8"/>
        <v>28.8</v>
      </c>
      <c r="F39" s="68">
        <f t="shared" si="9"/>
        <v>57.6</v>
      </c>
      <c r="G39" s="68">
        <f t="shared" si="10"/>
        <v>36</v>
      </c>
      <c r="H39" s="68">
        <f t="shared" si="11"/>
        <v>21.599999999999998</v>
      </c>
      <c r="I39" s="3" t="s">
        <v>5</v>
      </c>
      <c r="J39" s="3">
        <v>144</v>
      </c>
      <c r="K39" s="14">
        <f t="shared" si="13"/>
        <v>8</v>
      </c>
      <c r="L39" s="14">
        <f>16+12</f>
        <v>28</v>
      </c>
      <c r="M39" s="13">
        <f>1540368+1189488*67.58</f>
        <v>81925967.039999992</v>
      </c>
      <c r="N39" s="13">
        <f t="shared" si="12"/>
        <v>2925927.3942857138</v>
      </c>
      <c r="O39" s="72">
        <f t="shared" si="14"/>
        <v>4213.3354477714274</v>
      </c>
      <c r="P39" s="98">
        <f t="shared" si="15"/>
        <v>842.66708955428555</v>
      </c>
      <c r="Q39" s="98">
        <f t="shared" si="5"/>
        <v>1685.3341791085711</v>
      </c>
      <c r="R39" s="98">
        <f t="shared" si="6"/>
        <v>1053.3338619428569</v>
      </c>
      <c r="S39" s="98">
        <f t="shared" si="7"/>
        <v>632.00031716571414</v>
      </c>
    </row>
    <row r="40" spans="1:19">
      <c r="A40" s="56">
        <v>19</v>
      </c>
      <c r="B40" s="2" t="s">
        <v>44</v>
      </c>
      <c r="C40" s="2" t="s">
        <v>151</v>
      </c>
      <c r="D40" s="3">
        <v>288</v>
      </c>
      <c r="E40" s="68">
        <f t="shared" si="8"/>
        <v>57.6</v>
      </c>
      <c r="F40" s="68">
        <f t="shared" si="9"/>
        <v>115.2</v>
      </c>
      <c r="G40" s="68">
        <f t="shared" si="10"/>
        <v>72</v>
      </c>
      <c r="H40" s="68">
        <f t="shared" si="11"/>
        <v>43.199999999999996</v>
      </c>
      <c r="I40" s="3" t="s">
        <v>5</v>
      </c>
      <c r="J40" s="3">
        <v>288</v>
      </c>
      <c r="K40" s="14">
        <f t="shared" si="13"/>
        <v>16</v>
      </c>
      <c r="L40" s="14">
        <v>74</v>
      </c>
      <c r="M40" s="13">
        <f>5375628+1350616*67.58</f>
        <v>96650257.280000001</v>
      </c>
      <c r="N40" s="13">
        <f t="shared" si="12"/>
        <v>1306084.5578378378</v>
      </c>
      <c r="O40" s="72">
        <f t="shared" si="14"/>
        <v>3761.523526572973</v>
      </c>
      <c r="P40" s="98">
        <f t="shared" si="15"/>
        <v>752.30470531459468</v>
      </c>
      <c r="Q40" s="98">
        <f t="shared" si="5"/>
        <v>1504.6094106291894</v>
      </c>
      <c r="R40" s="98">
        <f t="shared" si="6"/>
        <v>940.38088164324324</v>
      </c>
      <c r="S40" s="98">
        <f t="shared" si="7"/>
        <v>564.2285289859459</v>
      </c>
    </row>
    <row r="41" spans="1:19">
      <c r="A41" s="56">
        <v>20</v>
      </c>
      <c r="B41" s="5" t="s">
        <v>45</v>
      </c>
      <c r="C41" s="2" t="s">
        <v>151</v>
      </c>
      <c r="D41" s="4">
        <v>288</v>
      </c>
      <c r="E41" s="68">
        <f t="shared" si="8"/>
        <v>57.6</v>
      </c>
      <c r="F41" s="68">
        <f t="shared" si="9"/>
        <v>115.2</v>
      </c>
      <c r="G41" s="68">
        <f t="shared" si="10"/>
        <v>72</v>
      </c>
      <c r="H41" s="68">
        <f t="shared" si="11"/>
        <v>43.199999999999996</v>
      </c>
      <c r="I41" s="4" t="s">
        <v>5</v>
      </c>
      <c r="J41" s="4">
        <v>288</v>
      </c>
      <c r="K41" s="14">
        <f t="shared" si="13"/>
        <v>16</v>
      </c>
      <c r="L41" s="14">
        <v>56</v>
      </c>
      <c r="M41" s="13">
        <v>50320712</v>
      </c>
      <c r="N41" s="13">
        <f t="shared" si="12"/>
        <v>898584.14285714284</v>
      </c>
      <c r="O41" s="72">
        <f t="shared" si="14"/>
        <v>2587.9223314285714</v>
      </c>
      <c r="P41" s="98">
        <f t="shared" si="15"/>
        <v>517.58446628571426</v>
      </c>
      <c r="Q41" s="98">
        <f t="shared" si="5"/>
        <v>1035.1689325714285</v>
      </c>
      <c r="R41" s="98">
        <f t="shared" si="6"/>
        <v>646.98058285714285</v>
      </c>
      <c r="S41" s="98">
        <f t="shared" si="7"/>
        <v>388.18834971428572</v>
      </c>
    </row>
    <row r="42" spans="1:19">
      <c r="A42" s="56">
        <v>21</v>
      </c>
      <c r="B42" s="5" t="s">
        <v>46</v>
      </c>
      <c r="C42" s="2" t="s">
        <v>151</v>
      </c>
      <c r="D42" s="4">
        <v>18</v>
      </c>
      <c r="E42" s="68">
        <f t="shared" si="8"/>
        <v>3.6</v>
      </c>
      <c r="F42" s="68">
        <f t="shared" si="9"/>
        <v>7.2</v>
      </c>
      <c r="G42" s="68">
        <f t="shared" si="10"/>
        <v>4.5</v>
      </c>
      <c r="H42" s="68">
        <f t="shared" si="11"/>
        <v>2.6999999999999997</v>
      </c>
      <c r="I42" s="4" t="s">
        <v>5</v>
      </c>
      <c r="J42" s="4">
        <v>18</v>
      </c>
      <c r="K42" s="14">
        <f t="shared" si="13"/>
        <v>1</v>
      </c>
      <c r="L42" s="14">
        <v>4</v>
      </c>
      <c r="M42" s="13">
        <v>21932836</v>
      </c>
      <c r="N42" s="13">
        <f t="shared" si="12"/>
        <v>5483209</v>
      </c>
      <c r="O42" s="72">
        <f t="shared" si="14"/>
        <v>986.97762</v>
      </c>
      <c r="P42" s="98">
        <f t="shared" si="15"/>
        <v>197.39552400000002</v>
      </c>
      <c r="Q42" s="98">
        <f t="shared" si="5"/>
        <v>394.79104800000005</v>
      </c>
      <c r="R42" s="98">
        <f t="shared" si="6"/>
        <v>246.744405</v>
      </c>
      <c r="S42" s="98">
        <f t="shared" si="7"/>
        <v>148.04664299999999</v>
      </c>
    </row>
    <row r="43" spans="1:19">
      <c r="A43" s="56">
        <v>22</v>
      </c>
      <c r="B43" s="5" t="s">
        <v>47</v>
      </c>
      <c r="C43" s="2" t="s">
        <v>151</v>
      </c>
      <c r="D43" s="4">
        <v>18</v>
      </c>
      <c r="E43" s="68">
        <f t="shared" si="8"/>
        <v>3.6</v>
      </c>
      <c r="F43" s="68">
        <f t="shared" si="9"/>
        <v>7.2</v>
      </c>
      <c r="G43" s="68">
        <f t="shared" si="10"/>
        <v>4.5</v>
      </c>
      <c r="H43" s="68">
        <f t="shared" si="11"/>
        <v>2.6999999999999997</v>
      </c>
      <c r="I43" s="4" t="s">
        <v>48</v>
      </c>
      <c r="J43" s="4">
        <v>18</v>
      </c>
      <c r="K43" s="14">
        <f t="shared" si="13"/>
        <v>1</v>
      </c>
      <c r="L43" s="14">
        <v>4</v>
      </c>
      <c r="M43" s="13">
        <f>131711973</f>
        <v>131711973</v>
      </c>
      <c r="N43" s="13">
        <f t="shared" si="12"/>
        <v>32927993.25</v>
      </c>
      <c r="O43" s="72">
        <f t="shared" si="14"/>
        <v>5927.0387849999997</v>
      </c>
      <c r="P43" s="98">
        <f t="shared" si="15"/>
        <v>1185.4077569999999</v>
      </c>
      <c r="Q43" s="98">
        <f t="shared" si="5"/>
        <v>2370.8155139999999</v>
      </c>
      <c r="R43" s="98">
        <f t="shared" si="6"/>
        <v>1481.7596962499999</v>
      </c>
      <c r="S43" s="98">
        <f t="shared" si="7"/>
        <v>889.05581774999996</v>
      </c>
    </row>
    <row r="44" spans="1:19">
      <c r="A44" s="56">
        <v>23</v>
      </c>
      <c r="B44" s="5" t="s">
        <v>49</v>
      </c>
      <c r="C44" s="2" t="s">
        <v>151</v>
      </c>
      <c r="D44" s="4">
        <v>378</v>
      </c>
      <c r="E44" s="68">
        <f t="shared" si="8"/>
        <v>75.600000000000009</v>
      </c>
      <c r="F44" s="68">
        <f t="shared" si="9"/>
        <v>151.20000000000002</v>
      </c>
      <c r="G44" s="68">
        <f t="shared" si="10"/>
        <v>94.5</v>
      </c>
      <c r="H44" s="68">
        <f t="shared" si="11"/>
        <v>56.699999999999996</v>
      </c>
      <c r="I44" s="4" t="s">
        <v>7</v>
      </c>
      <c r="J44" s="4">
        <v>378</v>
      </c>
      <c r="K44" s="14">
        <f t="shared" si="13"/>
        <v>21</v>
      </c>
      <c r="L44" s="14">
        <v>60</v>
      </c>
      <c r="M44" s="13">
        <v>15474068</v>
      </c>
      <c r="N44" s="13">
        <f t="shared" si="12"/>
        <v>257901.13333333333</v>
      </c>
      <c r="O44" s="72">
        <f t="shared" si="14"/>
        <v>974.86628400000006</v>
      </c>
      <c r="P44" s="98">
        <f t="shared" si="15"/>
        <v>194.97325680000003</v>
      </c>
      <c r="Q44" s="98">
        <f t="shared" si="5"/>
        <v>389.94651360000006</v>
      </c>
      <c r="R44" s="98">
        <f t="shared" si="6"/>
        <v>243.71657100000002</v>
      </c>
      <c r="S44" s="98">
        <f t="shared" si="7"/>
        <v>146.22994260000002</v>
      </c>
    </row>
    <row r="45" spans="1:19">
      <c r="A45" s="56">
        <v>24</v>
      </c>
      <c r="B45" s="5" t="s">
        <v>50</v>
      </c>
      <c r="C45" s="2" t="s">
        <v>151</v>
      </c>
      <c r="D45" s="4">
        <v>18</v>
      </c>
      <c r="E45" s="68">
        <f t="shared" si="8"/>
        <v>3.6</v>
      </c>
      <c r="F45" s="68">
        <f t="shared" si="9"/>
        <v>7.2</v>
      </c>
      <c r="G45" s="68">
        <f t="shared" si="10"/>
        <v>4.5</v>
      </c>
      <c r="H45" s="68">
        <f t="shared" si="11"/>
        <v>2.6999999999999997</v>
      </c>
      <c r="I45" s="4" t="s">
        <v>5</v>
      </c>
      <c r="J45" s="4">
        <v>18</v>
      </c>
      <c r="K45" s="14">
        <f t="shared" si="13"/>
        <v>1</v>
      </c>
      <c r="L45" s="14">
        <v>4</v>
      </c>
      <c r="M45" s="13">
        <v>35743828</v>
      </c>
      <c r="N45" s="13">
        <f t="shared" si="12"/>
        <v>8935957</v>
      </c>
      <c r="O45" s="72">
        <f t="shared" si="14"/>
        <v>1608.47226</v>
      </c>
      <c r="P45" s="98">
        <f t="shared" si="15"/>
        <v>321.69445200000001</v>
      </c>
      <c r="Q45" s="98">
        <f t="shared" si="5"/>
        <v>643.38890400000003</v>
      </c>
      <c r="R45" s="98">
        <f t="shared" si="6"/>
        <v>402.118065</v>
      </c>
      <c r="S45" s="98">
        <f t="shared" si="7"/>
        <v>241.270839</v>
      </c>
    </row>
    <row r="46" spans="1:19" ht="15" thickBot="1">
      <c r="A46" s="57">
        <v>25</v>
      </c>
      <c r="B46" s="16" t="s">
        <v>51</v>
      </c>
      <c r="C46" s="16"/>
      <c r="D46" s="17">
        <v>36</v>
      </c>
      <c r="E46" s="68">
        <f t="shared" si="8"/>
        <v>7.2</v>
      </c>
      <c r="F46" s="68">
        <f t="shared" si="9"/>
        <v>14.4</v>
      </c>
      <c r="G46" s="68">
        <f t="shared" si="10"/>
        <v>9</v>
      </c>
      <c r="H46" s="68">
        <f t="shared" si="11"/>
        <v>5.3999999999999995</v>
      </c>
      <c r="I46" s="17" t="s">
        <v>5</v>
      </c>
      <c r="J46" s="17">
        <v>36</v>
      </c>
      <c r="K46" s="47">
        <f t="shared" si="13"/>
        <v>2</v>
      </c>
      <c r="L46" s="47">
        <f>1+1</f>
        <v>2</v>
      </c>
      <c r="M46" s="18">
        <f>5005428+804588</f>
        <v>5810016</v>
      </c>
      <c r="N46" s="18">
        <f t="shared" si="12"/>
        <v>2905008</v>
      </c>
      <c r="O46" s="72">
        <f t="shared" si="14"/>
        <v>1045.80288</v>
      </c>
      <c r="P46" s="99">
        <f t="shared" si="15"/>
        <v>209.16057599999999</v>
      </c>
      <c r="Q46" s="99">
        <f t="shared" si="5"/>
        <v>418.32115199999998</v>
      </c>
      <c r="R46" s="99">
        <f t="shared" si="6"/>
        <v>261.45071999999999</v>
      </c>
      <c r="S46" s="99">
        <f t="shared" si="7"/>
        <v>156.87043199999999</v>
      </c>
    </row>
    <row r="47" spans="1:19" ht="18.75" thickBot="1">
      <c r="A47" s="22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</row>
    <row r="48" spans="1:19">
      <c r="A48" s="58">
        <v>1</v>
      </c>
      <c r="B48" s="34" t="s">
        <v>4</v>
      </c>
      <c r="C48" s="2" t="s">
        <v>151</v>
      </c>
      <c r="D48" s="35">
        <v>42</v>
      </c>
      <c r="E48" s="68">
        <f t="shared" si="8"/>
        <v>8.4</v>
      </c>
      <c r="F48" s="68">
        <f t="shared" si="9"/>
        <v>16.8</v>
      </c>
      <c r="G48" s="68">
        <f t="shared" si="10"/>
        <v>10.5</v>
      </c>
      <c r="H48" s="68">
        <f t="shared" ref="H48:H63" si="16">0.15*D48</f>
        <v>6.3</v>
      </c>
      <c r="I48" s="35" t="s">
        <v>5</v>
      </c>
      <c r="J48" s="35">
        <v>42</v>
      </c>
      <c r="K48" s="10"/>
      <c r="L48" s="10"/>
      <c r="M48" s="12"/>
      <c r="N48" s="37">
        <v>1103569</v>
      </c>
      <c r="O48" s="73">
        <v>463.49898000000002</v>
      </c>
      <c r="P48" s="97">
        <f t="shared" si="15"/>
        <v>92.699796000000006</v>
      </c>
      <c r="Q48" s="97">
        <f t="shared" si="5"/>
        <v>185.39959200000001</v>
      </c>
      <c r="R48" s="97">
        <f t="shared" si="6"/>
        <v>115.874745</v>
      </c>
      <c r="S48" s="97">
        <f t="shared" si="7"/>
        <v>69.524846999999994</v>
      </c>
    </row>
    <row r="49" spans="1:19">
      <c r="A49" s="4">
        <v>2</v>
      </c>
      <c r="B49" s="2" t="s">
        <v>6</v>
      </c>
      <c r="C49" s="2" t="s">
        <v>151</v>
      </c>
      <c r="D49" s="3">
        <v>180</v>
      </c>
      <c r="E49" s="68">
        <f t="shared" si="8"/>
        <v>36</v>
      </c>
      <c r="F49" s="68">
        <f t="shared" si="9"/>
        <v>72</v>
      </c>
      <c r="G49" s="68">
        <f t="shared" si="10"/>
        <v>45</v>
      </c>
      <c r="H49" s="68">
        <f t="shared" si="16"/>
        <v>27</v>
      </c>
      <c r="I49" s="3" t="s">
        <v>5</v>
      </c>
      <c r="J49" s="3">
        <v>180</v>
      </c>
      <c r="K49" s="10"/>
      <c r="L49" s="10"/>
      <c r="M49" s="12"/>
      <c r="N49" s="13">
        <v>70916</v>
      </c>
      <c r="O49" s="65">
        <v>127.64879999999999</v>
      </c>
      <c r="P49" s="98">
        <f t="shared" si="15"/>
        <v>25.52976</v>
      </c>
      <c r="Q49" s="98">
        <f t="shared" si="5"/>
        <v>51.059519999999999</v>
      </c>
      <c r="R49" s="98">
        <f t="shared" si="6"/>
        <v>31.912199999999999</v>
      </c>
      <c r="S49" s="98">
        <f t="shared" si="7"/>
        <v>19.147319999999997</v>
      </c>
    </row>
    <row r="50" spans="1:19">
      <c r="A50" s="4">
        <v>3</v>
      </c>
      <c r="B50" s="5" t="s">
        <v>53</v>
      </c>
      <c r="C50" s="2" t="s">
        <v>151</v>
      </c>
      <c r="D50" s="76">
        <v>2</v>
      </c>
      <c r="E50" s="77">
        <f t="shared" si="8"/>
        <v>0.4</v>
      </c>
      <c r="F50" s="77">
        <v>2</v>
      </c>
      <c r="G50" s="77">
        <v>0</v>
      </c>
      <c r="H50" s="77">
        <f t="shared" si="16"/>
        <v>0.3</v>
      </c>
      <c r="I50" s="56" t="s">
        <v>5</v>
      </c>
      <c r="J50" s="76">
        <v>2</v>
      </c>
      <c r="K50" s="78"/>
      <c r="L50" s="78"/>
      <c r="M50" s="79"/>
      <c r="N50" s="80">
        <v>7181741</v>
      </c>
      <c r="O50" s="81">
        <v>143.63481999999999</v>
      </c>
      <c r="P50" s="100">
        <v>0</v>
      </c>
      <c r="Q50" s="100">
        <f>(N50*F50)/100000</f>
        <v>143.63481999999999</v>
      </c>
      <c r="R50" s="100">
        <v>0</v>
      </c>
      <c r="S50" s="100">
        <v>0</v>
      </c>
    </row>
    <row r="51" spans="1:19">
      <c r="A51" s="4">
        <v>4</v>
      </c>
      <c r="B51" s="5" t="s">
        <v>9</v>
      </c>
      <c r="C51" s="2" t="s">
        <v>151</v>
      </c>
      <c r="D51" s="3">
        <f>86.46*1000</f>
        <v>86460</v>
      </c>
      <c r="E51" s="68">
        <f t="shared" si="8"/>
        <v>17292</v>
      </c>
      <c r="F51" s="68">
        <f t="shared" si="9"/>
        <v>34584</v>
      </c>
      <c r="G51" s="68">
        <f t="shared" si="10"/>
        <v>21615</v>
      </c>
      <c r="H51" s="68">
        <f t="shared" si="16"/>
        <v>12969</v>
      </c>
      <c r="I51" s="4" t="s">
        <v>10</v>
      </c>
      <c r="J51" s="3">
        <f>86.46*1000</f>
        <v>86460</v>
      </c>
      <c r="K51" s="10"/>
      <c r="L51" s="10"/>
      <c r="M51" s="12"/>
      <c r="N51" s="13">
        <v>444</v>
      </c>
      <c r="O51" s="65">
        <v>383.88240000000002</v>
      </c>
      <c r="P51" s="98">
        <f t="shared" si="15"/>
        <v>76.776480000000006</v>
      </c>
      <c r="Q51" s="98">
        <f t="shared" si="5"/>
        <v>153.55296000000001</v>
      </c>
      <c r="R51" s="98">
        <f t="shared" si="6"/>
        <v>95.970600000000005</v>
      </c>
      <c r="S51" s="98">
        <f t="shared" si="7"/>
        <v>57.582360000000001</v>
      </c>
    </row>
    <row r="52" spans="1:19">
      <c r="A52" s="4">
        <v>5</v>
      </c>
      <c r="B52" s="5" t="s">
        <v>11</v>
      </c>
      <c r="C52" s="2" t="s">
        <v>151</v>
      </c>
      <c r="D52" s="3">
        <f>15.72*1000</f>
        <v>15720</v>
      </c>
      <c r="E52" s="68">
        <f t="shared" si="8"/>
        <v>3144</v>
      </c>
      <c r="F52" s="68">
        <f t="shared" si="9"/>
        <v>6288</v>
      </c>
      <c r="G52" s="68">
        <f t="shared" si="10"/>
        <v>3930</v>
      </c>
      <c r="H52" s="68">
        <f t="shared" si="16"/>
        <v>2358</v>
      </c>
      <c r="I52" s="4" t="s">
        <v>10</v>
      </c>
      <c r="J52" s="3">
        <f>15.72*1000</f>
        <v>15720</v>
      </c>
      <c r="K52" s="10"/>
      <c r="L52" s="10"/>
      <c r="M52" s="12"/>
      <c r="N52" s="13">
        <v>492</v>
      </c>
      <c r="O52" s="65">
        <v>77.342399999999998</v>
      </c>
      <c r="P52" s="98">
        <f t="shared" si="15"/>
        <v>15.46848</v>
      </c>
      <c r="Q52" s="98">
        <f t="shared" si="5"/>
        <v>30.936959999999999</v>
      </c>
      <c r="R52" s="98">
        <f t="shared" si="6"/>
        <v>19.335599999999999</v>
      </c>
      <c r="S52" s="98">
        <f t="shared" si="7"/>
        <v>11.60136</v>
      </c>
    </row>
    <row r="53" spans="1:19">
      <c r="A53" s="4">
        <v>6</v>
      </c>
      <c r="B53" s="5" t="s">
        <v>54</v>
      </c>
      <c r="C53" s="2" t="s">
        <v>151</v>
      </c>
      <c r="D53" s="3">
        <v>3154</v>
      </c>
      <c r="E53" s="68">
        <f t="shared" si="8"/>
        <v>630.80000000000007</v>
      </c>
      <c r="F53" s="68">
        <f t="shared" si="9"/>
        <v>1261.6000000000001</v>
      </c>
      <c r="G53" s="68">
        <f t="shared" si="10"/>
        <v>788.5</v>
      </c>
      <c r="H53" s="68">
        <f t="shared" si="16"/>
        <v>473.09999999999997</v>
      </c>
      <c r="I53" s="4" t="s">
        <v>5</v>
      </c>
      <c r="J53" s="3">
        <v>3154</v>
      </c>
      <c r="K53" s="10"/>
      <c r="L53" s="10"/>
      <c r="M53" s="12"/>
      <c r="N53" s="13">
        <v>6626</v>
      </c>
      <c r="O53" s="65">
        <v>208.98403999999999</v>
      </c>
      <c r="P53" s="98">
        <f t="shared" si="15"/>
        <v>41.796807999999999</v>
      </c>
      <c r="Q53" s="98">
        <f t="shared" si="5"/>
        <v>83.593615999999997</v>
      </c>
      <c r="R53" s="98">
        <f t="shared" si="6"/>
        <v>52.246009999999998</v>
      </c>
      <c r="S53" s="98">
        <f t="shared" si="7"/>
        <v>31.347605999999999</v>
      </c>
    </row>
    <row r="54" spans="1:19">
      <c r="A54" s="4">
        <v>7</v>
      </c>
      <c r="B54" s="5" t="s">
        <v>55</v>
      </c>
      <c r="C54" s="2" t="s">
        <v>151</v>
      </c>
      <c r="D54" s="3">
        <v>60</v>
      </c>
      <c r="E54" s="68">
        <f t="shared" si="8"/>
        <v>12</v>
      </c>
      <c r="F54" s="68">
        <f t="shared" si="9"/>
        <v>24</v>
      </c>
      <c r="G54" s="68">
        <f t="shared" si="10"/>
        <v>15</v>
      </c>
      <c r="H54" s="68">
        <f t="shared" si="16"/>
        <v>9</v>
      </c>
      <c r="I54" s="4" t="s">
        <v>10</v>
      </c>
      <c r="J54" s="3">
        <v>60</v>
      </c>
      <c r="K54" s="10"/>
      <c r="L54" s="10"/>
      <c r="M54" s="12"/>
      <c r="N54" s="13">
        <v>26359</v>
      </c>
      <c r="O54" s="65">
        <v>15.8154</v>
      </c>
      <c r="P54" s="98">
        <f t="shared" si="15"/>
        <v>3.1630800000000003</v>
      </c>
      <c r="Q54" s="98">
        <f t="shared" si="5"/>
        <v>6.3261600000000007</v>
      </c>
      <c r="R54" s="98">
        <f t="shared" si="6"/>
        <v>3.9538500000000001</v>
      </c>
      <c r="S54" s="98">
        <f t="shared" si="7"/>
        <v>2.3723100000000001</v>
      </c>
    </row>
    <row r="55" spans="1:19">
      <c r="A55" s="4">
        <v>8</v>
      </c>
      <c r="B55" s="5" t="s">
        <v>56</v>
      </c>
      <c r="C55" s="2" t="s">
        <v>151</v>
      </c>
      <c r="D55" s="3">
        <v>14</v>
      </c>
      <c r="E55" s="68">
        <f t="shared" si="8"/>
        <v>2.8000000000000003</v>
      </c>
      <c r="F55" s="68">
        <f t="shared" si="9"/>
        <v>5.6000000000000005</v>
      </c>
      <c r="G55" s="68">
        <f t="shared" si="10"/>
        <v>3.5</v>
      </c>
      <c r="H55" s="68">
        <f t="shared" si="16"/>
        <v>2.1</v>
      </c>
      <c r="I55" s="4" t="s">
        <v>5</v>
      </c>
      <c r="J55" s="3">
        <v>14</v>
      </c>
      <c r="K55" s="10"/>
      <c r="L55" s="10"/>
      <c r="M55" s="12"/>
      <c r="N55" s="13">
        <v>6482154</v>
      </c>
      <c r="O55" s="65">
        <v>907.50156000000004</v>
      </c>
      <c r="P55" s="98">
        <f t="shared" si="15"/>
        <v>181.50031200000001</v>
      </c>
      <c r="Q55" s="98">
        <f t="shared" si="5"/>
        <v>363.00062400000002</v>
      </c>
      <c r="R55" s="98">
        <f t="shared" si="6"/>
        <v>226.87539000000001</v>
      </c>
      <c r="S55" s="98">
        <f t="shared" si="7"/>
        <v>136.12523400000001</v>
      </c>
    </row>
    <row r="56" spans="1:19">
      <c r="A56" s="4">
        <v>9</v>
      </c>
      <c r="B56" s="5" t="s">
        <v>57</v>
      </c>
      <c r="C56" s="2" t="s">
        <v>151</v>
      </c>
      <c r="D56" s="76">
        <v>2</v>
      </c>
      <c r="E56" s="77">
        <f t="shared" si="8"/>
        <v>0.4</v>
      </c>
      <c r="F56" s="77">
        <v>2</v>
      </c>
      <c r="G56" s="77">
        <v>0</v>
      </c>
      <c r="H56" s="77">
        <f t="shared" si="16"/>
        <v>0.3</v>
      </c>
      <c r="I56" s="56" t="s">
        <v>48</v>
      </c>
      <c r="J56" s="76">
        <v>2</v>
      </c>
      <c r="K56" s="78"/>
      <c r="L56" s="78"/>
      <c r="M56" s="79"/>
      <c r="N56" s="80">
        <v>5555037.0099999998</v>
      </c>
      <c r="O56" s="81">
        <v>111.10074019999999</v>
      </c>
      <c r="P56" s="100">
        <v>0</v>
      </c>
      <c r="Q56" s="100">
        <f>(N56*F56)/100000</f>
        <v>111.10074019999999</v>
      </c>
      <c r="R56" s="100">
        <v>0</v>
      </c>
      <c r="S56" s="100">
        <v>0</v>
      </c>
    </row>
    <row r="57" spans="1:19">
      <c r="A57" s="4">
        <v>10</v>
      </c>
      <c r="B57" s="5" t="s">
        <v>14</v>
      </c>
      <c r="C57" s="2" t="s">
        <v>151</v>
      </c>
      <c r="D57" s="4">
        <v>26</v>
      </c>
      <c r="E57" s="68">
        <f t="shared" si="8"/>
        <v>5.2</v>
      </c>
      <c r="F57" s="68">
        <f t="shared" si="9"/>
        <v>10.4</v>
      </c>
      <c r="G57" s="68">
        <f t="shared" si="10"/>
        <v>6.5</v>
      </c>
      <c r="H57" s="68">
        <f t="shared" si="16"/>
        <v>3.9</v>
      </c>
      <c r="I57" s="4" t="s">
        <v>5</v>
      </c>
      <c r="J57" s="4">
        <v>26</v>
      </c>
      <c r="K57" s="11"/>
      <c r="L57" s="11"/>
      <c r="M57" s="12"/>
      <c r="N57" s="13">
        <v>847078</v>
      </c>
      <c r="O57" s="65">
        <v>220.24028000000001</v>
      </c>
      <c r="P57" s="98">
        <f t="shared" si="15"/>
        <v>44.048056000000003</v>
      </c>
      <c r="Q57" s="98">
        <f t="shared" si="5"/>
        <v>88.096112000000005</v>
      </c>
      <c r="R57" s="98">
        <f t="shared" si="6"/>
        <v>55.060070000000003</v>
      </c>
      <c r="S57" s="98">
        <f t="shared" si="7"/>
        <v>33.036042000000002</v>
      </c>
    </row>
    <row r="58" spans="1:19">
      <c r="A58" s="4">
        <v>11</v>
      </c>
      <c r="B58" s="2" t="s">
        <v>58</v>
      </c>
      <c r="C58" s="2" t="s">
        <v>151</v>
      </c>
      <c r="D58" s="4">
        <v>146</v>
      </c>
      <c r="E58" s="68">
        <f t="shared" si="8"/>
        <v>29.200000000000003</v>
      </c>
      <c r="F58" s="68">
        <f t="shared" si="9"/>
        <v>58.400000000000006</v>
      </c>
      <c r="G58" s="68">
        <f t="shared" si="10"/>
        <v>36.5</v>
      </c>
      <c r="H58" s="68">
        <f t="shared" si="16"/>
        <v>21.9</v>
      </c>
      <c r="I58" s="3" t="s">
        <v>5</v>
      </c>
      <c r="J58" s="4">
        <v>146</v>
      </c>
      <c r="K58" s="11"/>
      <c r="L58" s="11"/>
      <c r="M58" s="12"/>
      <c r="N58" s="13">
        <v>79181</v>
      </c>
      <c r="O58" s="65">
        <v>115.60426</v>
      </c>
      <c r="P58" s="98">
        <f t="shared" si="15"/>
        <v>23.120851999999999</v>
      </c>
      <c r="Q58" s="98">
        <f t="shared" si="5"/>
        <v>46.241703999999999</v>
      </c>
      <c r="R58" s="98">
        <f t="shared" si="6"/>
        <v>28.901064999999999</v>
      </c>
      <c r="S58" s="98">
        <f t="shared" si="7"/>
        <v>17.340638999999999</v>
      </c>
    </row>
    <row r="59" spans="1:19">
      <c r="A59" s="4">
        <v>12</v>
      </c>
      <c r="B59" s="5" t="s">
        <v>16</v>
      </c>
      <c r="C59" s="2" t="s">
        <v>151</v>
      </c>
      <c r="D59" s="4">
        <v>7520</v>
      </c>
      <c r="E59" s="68">
        <f t="shared" si="8"/>
        <v>1504</v>
      </c>
      <c r="F59" s="68">
        <f t="shared" si="9"/>
        <v>3008</v>
      </c>
      <c r="G59" s="68">
        <f t="shared" si="10"/>
        <v>1880</v>
      </c>
      <c r="H59" s="68">
        <f t="shared" si="16"/>
        <v>1128</v>
      </c>
      <c r="I59" s="4" t="s">
        <v>10</v>
      </c>
      <c r="J59" s="4">
        <v>7520</v>
      </c>
      <c r="K59" s="11"/>
      <c r="L59" s="11"/>
      <c r="M59" s="12"/>
      <c r="N59" s="13">
        <v>1186</v>
      </c>
      <c r="O59" s="65">
        <v>89.187200000000004</v>
      </c>
      <c r="P59" s="98">
        <f t="shared" si="15"/>
        <v>17.837440000000001</v>
      </c>
      <c r="Q59" s="98">
        <f t="shared" si="5"/>
        <v>35.674880000000002</v>
      </c>
      <c r="R59" s="98">
        <f t="shared" si="6"/>
        <v>22.296800000000001</v>
      </c>
      <c r="S59" s="98">
        <f t="shared" si="7"/>
        <v>13.378080000000001</v>
      </c>
    </row>
    <row r="60" spans="1:19">
      <c r="A60" s="4">
        <v>13</v>
      </c>
      <c r="B60" s="5" t="s">
        <v>18</v>
      </c>
      <c r="C60" s="2" t="s">
        <v>151</v>
      </c>
      <c r="D60" s="56">
        <v>2</v>
      </c>
      <c r="E60" s="77">
        <f t="shared" si="8"/>
        <v>0.4</v>
      </c>
      <c r="F60" s="77">
        <f t="shared" si="9"/>
        <v>0.8</v>
      </c>
      <c r="G60" s="77">
        <f t="shared" si="10"/>
        <v>0.5</v>
      </c>
      <c r="H60" s="77">
        <f t="shared" si="16"/>
        <v>0.3</v>
      </c>
      <c r="I60" s="56" t="s">
        <v>48</v>
      </c>
      <c r="J60" s="56">
        <v>2</v>
      </c>
      <c r="K60" s="82"/>
      <c r="L60" s="82"/>
      <c r="M60" s="79"/>
      <c r="N60" s="80">
        <v>5112536.07</v>
      </c>
      <c r="O60" s="81">
        <v>102.2507214</v>
      </c>
      <c r="P60" s="100">
        <f t="shared" si="15"/>
        <v>20.450144280000004</v>
      </c>
      <c r="Q60" s="100">
        <f t="shared" si="5"/>
        <v>40.900288560000007</v>
      </c>
      <c r="R60" s="100">
        <f t="shared" si="6"/>
        <v>25.562680350000001</v>
      </c>
      <c r="S60" s="100">
        <f t="shared" si="7"/>
        <v>15.337608209999999</v>
      </c>
    </row>
    <row r="61" spans="1:19">
      <c r="A61" s="4">
        <v>14</v>
      </c>
      <c r="B61" s="5" t="s">
        <v>19</v>
      </c>
      <c r="C61" s="2" t="s">
        <v>151</v>
      </c>
      <c r="D61" s="4">
        <v>25</v>
      </c>
      <c r="E61" s="68">
        <f t="shared" si="8"/>
        <v>5</v>
      </c>
      <c r="F61" s="68">
        <f t="shared" si="9"/>
        <v>10</v>
      </c>
      <c r="G61" s="68">
        <f t="shared" si="10"/>
        <v>6.25</v>
      </c>
      <c r="H61" s="68">
        <f t="shared" si="16"/>
        <v>3.75</v>
      </c>
      <c r="I61" s="4" t="s">
        <v>20</v>
      </c>
      <c r="J61" s="4">
        <v>25</v>
      </c>
      <c r="K61" s="11"/>
      <c r="L61" s="11"/>
      <c r="M61" s="12"/>
      <c r="N61" s="13">
        <v>200408</v>
      </c>
      <c r="O61" s="65">
        <v>60.122399999999999</v>
      </c>
      <c r="P61" s="98">
        <f t="shared" si="15"/>
        <v>12.024480000000001</v>
      </c>
      <c r="Q61" s="98">
        <f t="shared" si="5"/>
        <v>24.048960000000001</v>
      </c>
      <c r="R61" s="98">
        <f t="shared" si="6"/>
        <v>15.0306</v>
      </c>
      <c r="S61" s="98">
        <f t="shared" si="7"/>
        <v>9.0183599999999995</v>
      </c>
    </row>
    <row r="62" spans="1:19">
      <c r="A62" s="4">
        <v>15</v>
      </c>
      <c r="B62" s="1" t="s">
        <v>21</v>
      </c>
      <c r="C62" s="2" t="s">
        <v>151</v>
      </c>
      <c r="D62" s="4">
        <f>8.4*1000</f>
        <v>8400</v>
      </c>
      <c r="E62" s="68">
        <f t="shared" si="8"/>
        <v>1680</v>
      </c>
      <c r="F62" s="68">
        <f t="shared" si="9"/>
        <v>3360</v>
      </c>
      <c r="G62" s="68">
        <f t="shared" si="10"/>
        <v>2100</v>
      </c>
      <c r="H62" s="68">
        <f t="shared" si="16"/>
        <v>1260</v>
      </c>
      <c r="I62" s="4" t="s">
        <v>10</v>
      </c>
      <c r="J62" s="4">
        <f>8.4*1000</f>
        <v>8400</v>
      </c>
      <c r="K62" s="11"/>
      <c r="L62" s="11"/>
      <c r="M62" s="12"/>
      <c r="N62" s="13">
        <v>2153</v>
      </c>
      <c r="O62" s="65">
        <v>180.852</v>
      </c>
      <c r="P62" s="98">
        <f t="shared" si="15"/>
        <v>36.170400000000001</v>
      </c>
      <c r="Q62" s="98">
        <f t="shared" si="5"/>
        <v>72.340800000000002</v>
      </c>
      <c r="R62" s="98">
        <f t="shared" si="6"/>
        <v>45.213000000000001</v>
      </c>
      <c r="S62" s="98">
        <f t="shared" si="7"/>
        <v>27.127800000000001</v>
      </c>
    </row>
    <row r="63" spans="1:19" ht="15" thickBot="1">
      <c r="A63" s="17">
        <v>16</v>
      </c>
      <c r="B63" s="40" t="s">
        <v>59</v>
      </c>
      <c r="C63" s="2" t="s">
        <v>151</v>
      </c>
      <c r="D63" s="17">
        <v>2</v>
      </c>
      <c r="E63" s="68">
        <f t="shared" si="8"/>
        <v>0.4</v>
      </c>
      <c r="F63" s="68">
        <f t="shared" si="9"/>
        <v>0.8</v>
      </c>
      <c r="G63" s="68">
        <f t="shared" si="10"/>
        <v>0.5</v>
      </c>
      <c r="H63" s="68">
        <f t="shared" si="16"/>
        <v>0.3</v>
      </c>
      <c r="I63" s="48" t="s">
        <v>48</v>
      </c>
      <c r="J63" s="17">
        <v>2</v>
      </c>
      <c r="K63" s="11"/>
      <c r="L63" s="11"/>
      <c r="M63" s="12"/>
      <c r="N63" s="18">
        <v>657045.88</v>
      </c>
      <c r="O63" s="66">
        <v>13.1409176</v>
      </c>
      <c r="P63" s="99">
        <f t="shared" si="15"/>
        <v>2.6281835200000003</v>
      </c>
      <c r="Q63" s="99">
        <f t="shared" si="5"/>
        <v>5.2563670400000007</v>
      </c>
      <c r="R63" s="99">
        <f t="shared" si="6"/>
        <v>3.2852294</v>
      </c>
      <c r="S63" s="99">
        <f t="shared" si="7"/>
        <v>1.9711376399999998</v>
      </c>
    </row>
    <row r="64" spans="1:19" ht="18.75" thickBot="1">
      <c r="A64" s="22" t="s">
        <v>94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</row>
    <row r="65" spans="1:19">
      <c r="A65" s="35">
        <v>1</v>
      </c>
      <c r="B65" s="49" t="s">
        <v>95</v>
      </c>
      <c r="C65" s="2" t="s">
        <v>151</v>
      </c>
      <c r="D65" s="35">
        <v>192</v>
      </c>
      <c r="E65" s="68">
        <f t="shared" si="8"/>
        <v>38.400000000000006</v>
      </c>
      <c r="F65" s="68">
        <f t="shared" si="9"/>
        <v>76.800000000000011</v>
      </c>
      <c r="G65" s="68">
        <f t="shared" si="10"/>
        <v>48</v>
      </c>
      <c r="H65" s="68">
        <f t="shared" ref="H65:H66" si="17">0.15*D65</f>
        <v>28.799999999999997</v>
      </c>
      <c r="I65" s="35" t="s">
        <v>7</v>
      </c>
      <c r="J65" s="35">
        <v>192</v>
      </c>
      <c r="K65" s="36"/>
      <c r="L65" s="36"/>
      <c r="M65" s="37"/>
      <c r="N65" s="37">
        <v>4600000</v>
      </c>
      <c r="O65" s="72">
        <f>(N65*J65)/100000</f>
        <v>8832</v>
      </c>
      <c r="P65" s="97">
        <f t="shared" si="15"/>
        <v>1766.4</v>
      </c>
      <c r="Q65" s="97">
        <f t="shared" si="5"/>
        <v>3532.8</v>
      </c>
      <c r="R65" s="97">
        <f t="shared" si="6"/>
        <v>2208</v>
      </c>
      <c r="S65" s="97">
        <f t="shared" si="7"/>
        <v>1324.8</v>
      </c>
    </row>
    <row r="66" spans="1:19" ht="15" thickBot="1">
      <c r="A66" s="39">
        <v>2</v>
      </c>
      <c r="B66" s="50" t="s">
        <v>96</v>
      </c>
      <c r="C66" s="2" t="s">
        <v>151</v>
      </c>
      <c r="D66" s="39">
        <v>190</v>
      </c>
      <c r="E66" s="68">
        <f t="shared" si="8"/>
        <v>38</v>
      </c>
      <c r="F66" s="68">
        <f t="shared" si="9"/>
        <v>76</v>
      </c>
      <c r="G66" s="68">
        <f t="shared" si="10"/>
        <v>47.5</v>
      </c>
      <c r="H66" s="68">
        <f t="shared" si="17"/>
        <v>28.5</v>
      </c>
      <c r="I66" s="39" t="s">
        <v>7</v>
      </c>
      <c r="J66" s="39">
        <v>190</v>
      </c>
      <c r="K66" s="47"/>
      <c r="L66" s="47"/>
      <c r="M66" s="18"/>
      <c r="N66" s="18">
        <v>6600000</v>
      </c>
      <c r="O66" s="67">
        <f>(N66*J66)/100000</f>
        <v>12540</v>
      </c>
      <c r="P66" s="99">
        <f t="shared" si="15"/>
        <v>2508</v>
      </c>
      <c r="Q66" s="99">
        <f t="shared" si="5"/>
        <v>5016</v>
      </c>
      <c r="R66" s="99">
        <f t="shared" si="6"/>
        <v>3135</v>
      </c>
      <c r="S66" s="99">
        <f t="shared" si="7"/>
        <v>1881</v>
      </c>
    </row>
    <row r="67" spans="1:19" ht="18.75" thickBot="1">
      <c r="A67" s="22" t="s">
        <v>60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</row>
    <row r="68" spans="1:19" ht="30.75">
      <c r="A68" s="35">
        <v>1</v>
      </c>
      <c r="B68" s="49" t="s">
        <v>61</v>
      </c>
      <c r="C68" s="2" t="s">
        <v>151</v>
      </c>
      <c r="D68" s="35">
        <v>54</v>
      </c>
      <c r="E68" s="68">
        <f t="shared" si="8"/>
        <v>10.8</v>
      </c>
      <c r="F68" s="68">
        <f t="shared" si="9"/>
        <v>21.6</v>
      </c>
      <c r="G68" s="68">
        <f t="shared" si="10"/>
        <v>13.5</v>
      </c>
      <c r="H68" s="68">
        <f t="shared" ref="H68:H96" si="18">0.15*D68</f>
        <v>8.1</v>
      </c>
      <c r="I68" s="35" t="s">
        <v>62</v>
      </c>
      <c r="J68" s="35">
        <v>54</v>
      </c>
      <c r="K68" s="10"/>
      <c r="L68" s="10"/>
      <c r="M68" s="12"/>
      <c r="N68" s="51">
        <f>(192163.53*72+265372.85)/3</f>
        <v>4700382.3366666669</v>
      </c>
      <c r="O68" s="74">
        <v>2538.2064617999999</v>
      </c>
      <c r="P68" s="97">
        <f t="shared" si="15"/>
        <v>507.64129236000002</v>
      </c>
      <c r="Q68" s="97">
        <f t="shared" ref="Q68:Q95" si="19">0.4*O68</f>
        <v>1015.28258472</v>
      </c>
      <c r="R68" s="97">
        <f t="shared" si="6"/>
        <v>634.55161544999999</v>
      </c>
      <c r="S68" s="97">
        <f t="shared" si="7"/>
        <v>380.73096927</v>
      </c>
    </row>
    <row r="69" spans="1:19" ht="30.75">
      <c r="A69" s="3">
        <v>2</v>
      </c>
      <c r="B69" s="7" t="s">
        <v>63</v>
      </c>
      <c r="C69" s="2" t="s">
        <v>151</v>
      </c>
      <c r="D69" s="3">
        <v>150</v>
      </c>
      <c r="E69" s="68">
        <f t="shared" si="8"/>
        <v>30</v>
      </c>
      <c r="F69" s="68">
        <f t="shared" si="9"/>
        <v>60</v>
      </c>
      <c r="G69" s="68">
        <f t="shared" si="10"/>
        <v>37.5</v>
      </c>
      <c r="H69" s="68">
        <f t="shared" si="18"/>
        <v>22.5</v>
      </c>
      <c r="I69" s="3" t="s">
        <v>62</v>
      </c>
      <c r="J69" s="3">
        <v>150</v>
      </c>
      <c r="K69" s="10"/>
      <c r="L69" s="10"/>
      <c r="M69" s="12"/>
      <c r="N69" s="19">
        <f>(137534.43*72+198580.27)/3</f>
        <v>3367019.7433333327</v>
      </c>
      <c r="O69" s="75">
        <v>5050.5296149999986</v>
      </c>
      <c r="P69" s="98">
        <f t="shared" si="15"/>
        <v>1010.1059229999997</v>
      </c>
      <c r="Q69" s="98">
        <f t="shared" si="19"/>
        <v>2020.2118459999995</v>
      </c>
      <c r="R69" s="98">
        <f t="shared" si="6"/>
        <v>1262.6324037499996</v>
      </c>
      <c r="S69" s="98">
        <f t="shared" si="7"/>
        <v>757.57944224999972</v>
      </c>
    </row>
    <row r="70" spans="1:19">
      <c r="A70" s="3">
        <v>3</v>
      </c>
      <c r="B70" s="7" t="s">
        <v>64</v>
      </c>
      <c r="C70" s="2" t="s">
        <v>151</v>
      </c>
      <c r="D70" s="3">
        <v>14</v>
      </c>
      <c r="E70" s="68">
        <f t="shared" si="8"/>
        <v>2.8000000000000003</v>
      </c>
      <c r="F70" s="68">
        <f t="shared" si="9"/>
        <v>5.6000000000000005</v>
      </c>
      <c r="G70" s="68">
        <f t="shared" si="10"/>
        <v>3.5</v>
      </c>
      <c r="H70" s="68">
        <f t="shared" si="18"/>
        <v>2.1</v>
      </c>
      <c r="I70" s="3" t="s">
        <v>65</v>
      </c>
      <c r="J70" s="3">
        <v>14</v>
      </c>
      <c r="K70" s="10"/>
      <c r="L70" s="10"/>
      <c r="M70" s="12"/>
      <c r="N70" s="19">
        <v>11613557</v>
      </c>
      <c r="O70" s="75">
        <v>1625.89798</v>
      </c>
      <c r="P70" s="98">
        <f t="shared" si="15"/>
        <v>325.179596</v>
      </c>
      <c r="Q70" s="98">
        <f t="shared" si="19"/>
        <v>650.35919200000001</v>
      </c>
      <c r="R70" s="98">
        <f t="shared" ref="R70:R96" si="20">0.25*O70</f>
        <v>406.47449499999999</v>
      </c>
      <c r="S70" s="98">
        <f t="shared" ref="S70:S96" si="21">0.15*O70</f>
        <v>243.88469699999999</v>
      </c>
    </row>
    <row r="71" spans="1:19">
      <c r="A71" s="3">
        <v>4</v>
      </c>
      <c r="B71" s="7" t="s">
        <v>66</v>
      </c>
      <c r="C71" s="2" t="s">
        <v>151</v>
      </c>
      <c r="D71" s="3">
        <v>28</v>
      </c>
      <c r="E71" s="68">
        <f t="shared" si="8"/>
        <v>5.6000000000000005</v>
      </c>
      <c r="F71" s="68">
        <f t="shared" si="9"/>
        <v>11.200000000000001</v>
      </c>
      <c r="G71" s="68">
        <f t="shared" si="10"/>
        <v>7</v>
      </c>
      <c r="H71" s="68">
        <f t="shared" si="18"/>
        <v>4.2</v>
      </c>
      <c r="I71" s="3" t="s">
        <v>65</v>
      </c>
      <c r="J71" s="3">
        <v>28</v>
      </c>
      <c r="K71" s="10"/>
      <c r="L71" s="10"/>
      <c r="M71" s="12"/>
      <c r="N71" s="19">
        <f>160318.27*72+1687.89*79+2072539.02</f>
        <v>13748797.77</v>
      </c>
      <c r="O71" s="75">
        <v>3849.6633756000001</v>
      </c>
      <c r="P71" s="98">
        <f t="shared" si="15"/>
        <v>769.93267512000011</v>
      </c>
      <c r="Q71" s="98">
        <f t="shared" si="19"/>
        <v>1539.8653502400002</v>
      </c>
      <c r="R71" s="98">
        <f t="shared" si="20"/>
        <v>962.41584390000003</v>
      </c>
      <c r="S71" s="98">
        <f t="shared" si="21"/>
        <v>577.44950633999997</v>
      </c>
    </row>
    <row r="72" spans="1:19" ht="28.5">
      <c r="A72" s="3">
        <v>5</v>
      </c>
      <c r="B72" s="7" t="s">
        <v>67</v>
      </c>
      <c r="C72" s="2" t="s">
        <v>151</v>
      </c>
      <c r="D72" s="3">
        <v>4</v>
      </c>
      <c r="E72" s="68">
        <f t="shared" si="8"/>
        <v>0.8</v>
      </c>
      <c r="F72" s="68">
        <f t="shared" si="9"/>
        <v>1.6</v>
      </c>
      <c r="G72" s="68">
        <f t="shared" si="10"/>
        <v>1</v>
      </c>
      <c r="H72" s="68">
        <f t="shared" si="18"/>
        <v>0.6</v>
      </c>
      <c r="I72" s="3" t="s">
        <v>65</v>
      </c>
      <c r="J72" s="3">
        <v>4</v>
      </c>
      <c r="K72" s="10"/>
      <c r="L72" s="10"/>
      <c r="M72" s="12"/>
      <c r="N72" s="19">
        <v>58138436</v>
      </c>
      <c r="O72" s="75">
        <v>2325.5374400000001</v>
      </c>
      <c r="P72" s="98">
        <f t="shared" si="15"/>
        <v>465.10748800000005</v>
      </c>
      <c r="Q72" s="98">
        <f t="shared" si="19"/>
        <v>930.21497600000009</v>
      </c>
      <c r="R72" s="98">
        <f t="shared" si="20"/>
        <v>581.38436000000002</v>
      </c>
      <c r="S72" s="98">
        <f t="shared" si="21"/>
        <v>348.83061600000002</v>
      </c>
    </row>
    <row r="73" spans="1:19" ht="28.5">
      <c r="A73" s="3">
        <v>6</v>
      </c>
      <c r="B73" s="7" t="s">
        <v>68</v>
      </c>
      <c r="C73" s="2" t="s">
        <v>151</v>
      </c>
      <c r="D73" s="3">
        <v>8</v>
      </c>
      <c r="E73" s="68">
        <f t="shared" si="8"/>
        <v>1.6</v>
      </c>
      <c r="F73" s="68">
        <f t="shared" si="9"/>
        <v>3.2</v>
      </c>
      <c r="G73" s="68">
        <f t="shared" si="10"/>
        <v>2</v>
      </c>
      <c r="H73" s="68">
        <f t="shared" si="18"/>
        <v>1.2</v>
      </c>
      <c r="I73" s="3" t="s">
        <v>65</v>
      </c>
      <c r="J73" s="3">
        <v>8</v>
      </c>
      <c r="K73" s="10"/>
      <c r="L73" s="10"/>
      <c r="M73" s="12"/>
      <c r="N73" s="19">
        <v>38390932.491104819</v>
      </c>
      <c r="O73" s="75">
        <v>3071.2745992883856</v>
      </c>
      <c r="P73" s="98">
        <f t="shared" si="15"/>
        <v>614.25491985767712</v>
      </c>
      <c r="Q73" s="98">
        <f t="shared" si="19"/>
        <v>1228.5098397153542</v>
      </c>
      <c r="R73" s="98">
        <f t="shared" si="20"/>
        <v>767.8186498220964</v>
      </c>
      <c r="S73" s="98">
        <f t="shared" si="21"/>
        <v>460.69118989325784</v>
      </c>
    </row>
    <row r="74" spans="1:19" ht="30.75">
      <c r="A74" s="3">
        <v>7</v>
      </c>
      <c r="B74" s="7" t="s">
        <v>69</v>
      </c>
      <c r="C74" s="2" t="s">
        <v>151</v>
      </c>
      <c r="D74" s="3">
        <v>27</v>
      </c>
      <c r="E74" s="68">
        <f t="shared" si="8"/>
        <v>5.4</v>
      </c>
      <c r="F74" s="68">
        <f t="shared" si="9"/>
        <v>10.8</v>
      </c>
      <c r="G74" s="68">
        <f t="shared" si="10"/>
        <v>6.75</v>
      </c>
      <c r="H74" s="68">
        <f t="shared" si="18"/>
        <v>4.05</v>
      </c>
      <c r="I74" s="3" t="s">
        <v>62</v>
      </c>
      <c r="J74" s="3">
        <v>27</v>
      </c>
      <c r="K74" s="10"/>
      <c r="L74" s="10"/>
      <c r="M74" s="12"/>
      <c r="N74" s="19">
        <v>1336230</v>
      </c>
      <c r="O74" s="75">
        <v>360.78210000000001</v>
      </c>
      <c r="P74" s="98">
        <f t="shared" si="15"/>
        <v>72.156420000000011</v>
      </c>
      <c r="Q74" s="98">
        <f t="shared" si="19"/>
        <v>144.31284000000002</v>
      </c>
      <c r="R74" s="98">
        <f t="shared" si="20"/>
        <v>90.195525000000004</v>
      </c>
      <c r="S74" s="98">
        <f t="shared" si="21"/>
        <v>54.117314999999998</v>
      </c>
    </row>
    <row r="75" spans="1:19" ht="30.75">
      <c r="A75" s="3">
        <v>8</v>
      </c>
      <c r="B75" s="7" t="s">
        <v>70</v>
      </c>
      <c r="C75" s="2" t="s">
        <v>151</v>
      </c>
      <c r="D75" s="3">
        <v>621</v>
      </c>
      <c r="E75" s="68">
        <f t="shared" si="8"/>
        <v>124.2</v>
      </c>
      <c r="F75" s="68">
        <f t="shared" si="9"/>
        <v>248.4</v>
      </c>
      <c r="G75" s="68">
        <f t="shared" si="10"/>
        <v>155.25</v>
      </c>
      <c r="H75" s="68">
        <f t="shared" si="18"/>
        <v>93.149999999999991</v>
      </c>
      <c r="I75" s="3" t="s">
        <v>62</v>
      </c>
      <c r="J75" s="3">
        <v>621</v>
      </c>
      <c r="K75" s="10"/>
      <c r="L75" s="10"/>
      <c r="M75" s="12"/>
      <c r="N75" s="19">
        <v>1169753</v>
      </c>
      <c r="O75" s="75">
        <v>7264.1661299999996</v>
      </c>
      <c r="P75" s="98">
        <f t="shared" si="15"/>
        <v>1452.833226</v>
      </c>
      <c r="Q75" s="98">
        <f t="shared" si="19"/>
        <v>2905.6664519999999</v>
      </c>
      <c r="R75" s="98">
        <f t="shared" si="20"/>
        <v>1816.0415324999999</v>
      </c>
      <c r="S75" s="98">
        <f t="shared" si="21"/>
        <v>1089.6249194999998</v>
      </c>
    </row>
    <row r="76" spans="1:19">
      <c r="A76" s="3">
        <v>9</v>
      </c>
      <c r="B76" s="7" t="s">
        <v>71</v>
      </c>
      <c r="C76" s="2" t="s">
        <v>151</v>
      </c>
      <c r="D76" s="3">
        <v>120</v>
      </c>
      <c r="E76" s="68">
        <f t="shared" si="8"/>
        <v>24</v>
      </c>
      <c r="F76" s="68">
        <f t="shared" si="9"/>
        <v>48</v>
      </c>
      <c r="G76" s="68">
        <f t="shared" si="10"/>
        <v>30</v>
      </c>
      <c r="H76" s="68">
        <f t="shared" si="18"/>
        <v>18</v>
      </c>
      <c r="I76" s="3" t="s">
        <v>65</v>
      </c>
      <c r="J76" s="3">
        <v>120</v>
      </c>
      <c r="K76" s="10"/>
      <c r="L76" s="10"/>
      <c r="M76" s="12"/>
      <c r="N76" s="19">
        <v>2635500</v>
      </c>
      <c r="O76" s="75">
        <v>3162.6</v>
      </c>
      <c r="P76" s="98">
        <f t="shared" si="15"/>
        <v>632.52</v>
      </c>
      <c r="Q76" s="98">
        <f t="shared" si="19"/>
        <v>1265.04</v>
      </c>
      <c r="R76" s="98">
        <f t="shared" si="20"/>
        <v>790.65</v>
      </c>
      <c r="S76" s="98">
        <f t="shared" si="21"/>
        <v>474.39</v>
      </c>
    </row>
    <row r="77" spans="1:19">
      <c r="A77" s="3">
        <v>10</v>
      </c>
      <c r="B77" s="7" t="s">
        <v>72</v>
      </c>
      <c r="C77" s="2" t="s">
        <v>151</v>
      </c>
      <c r="D77" s="3">
        <v>337</v>
      </c>
      <c r="E77" s="68">
        <f t="shared" si="8"/>
        <v>67.400000000000006</v>
      </c>
      <c r="F77" s="68">
        <f t="shared" si="9"/>
        <v>134.80000000000001</v>
      </c>
      <c r="G77" s="68">
        <f t="shared" si="10"/>
        <v>84.25</v>
      </c>
      <c r="H77" s="68">
        <f t="shared" si="18"/>
        <v>50.55</v>
      </c>
      <c r="I77" s="3" t="s">
        <v>65</v>
      </c>
      <c r="J77" s="3">
        <v>337</v>
      </c>
      <c r="K77" s="10"/>
      <c r="L77" s="10"/>
      <c r="M77" s="12"/>
      <c r="N77" s="19">
        <v>1358370</v>
      </c>
      <c r="O77" s="75">
        <v>4577.7069000000001</v>
      </c>
      <c r="P77" s="98">
        <f t="shared" si="15"/>
        <v>915.54138000000012</v>
      </c>
      <c r="Q77" s="98">
        <f t="shared" si="19"/>
        <v>1831.0827600000002</v>
      </c>
      <c r="R77" s="98">
        <f t="shared" si="20"/>
        <v>1144.426725</v>
      </c>
      <c r="S77" s="98">
        <f t="shared" si="21"/>
        <v>686.65603499999997</v>
      </c>
    </row>
    <row r="78" spans="1:19" ht="28.5">
      <c r="A78" s="3">
        <v>11</v>
      </c>
      <c r="B78" s="7" t="s">
        <v>73</v>
      </c>
      <c r="C78" s="2" t="s">
        <v>151</v>
      </c>
      <c r="D78" s="3">
        <v>12</v>
      </c>
      <c r="E78" s="68">
        <f t="shared" si="8"/>
        <v>2.4000000000000004</v>
      </c>
      <c r="F78" s="68">
        <f t="shared" si="9"/>
        <v>4.8000000000000007</v>
      </c>
      <c r="G78" s="68">
        <f t="shared" si="10"/>
        <v>3</v>
      </c>
      <c r="H78" s="68">
        <f t="shared" si="18"/>
        <v>1.7999999999999998</v>
      </c>
      <c r="I78" s="3" t="s">
        <v>65</v>
      </c>
      <c r="J78" s="3">
        <v>12</v>
      </c>
      <c r="K78" s="10"/>
      <c r="L78" s="10"/>
      <c r="M78" s="12"/>
      <c r="N78" s="19">
        <v>1018500</v>
      </c>
      <c r="O78" s="75">
        <v>122.22</v>
      </c>
      <c r="P78" s="98">
        <f t="shared" si="15"/>
        <v>24.444000000000003</v>
      </c>
      <c r="Q78" s="98">
        <f t="shared" si="19"/>
        <v>48.888000000000005</v>
      </c>
      <c r="R78" s="98">
        <f t="shared" si="20"/>
        <v>30.555</v>
      </c>
      <c r="S78" s="98">
        <f t="shared" si="21"/>
        <v>18.332999999999998</v>
      </c>
    </row>
    <row r="79" spans="1:19" ht="28.5">
      <c r="A79" s="3">
        <v>12</v>
      </c>
      <c r="B79" s="7" t="s">
        <v>74</v>
      </c>
      <c r="C79" s="2" t="s">
        <v>151</v>
      </c>
      <c r="D79" s="3">
        <v>76</v>
      </c>
      <c r="E79" s="68">
        <f t="shared" si="8"/>
        <v>15.200000000000001</v>
      </c>
      <c r="F79" s="68">
        <f t="shared" si="9"/>
        <v>30.400000000000002</v>
      </c>
      <c r="G79" s="68">
        <f t="shared" si="10"/>
        <v>19</v>
      </c>
      <c r="H79" s="68">
        <f t="shared" si="18"/>
        <v>11.4</v>
      </c>
      <c r="I79" s="3" t="s">
        <v>65</v>
      </c>
      <c r="J79" s="3">
        <v>76</v>
      </c>
      <c r="K79" s="10"/>
      <c r="L79" s="10"/>
      <c r="M79" s="12"/>
      <c r="N79" s="19">
        <v>1157161</v>
      </c>
      <c r="O79" s="75">
        <v>879.44236000000001</v>
      </c>
      <c r="P79" s="98">
        <f t="shared" si="15"/>
        <v>175.88847200000001</v>
      </c>
      <c r="Q79" s="98">
        <f t="shared" si="19"/>
        <v>351.77694400000001</v>
      </c>
      <c r="R79" s="98">
        <f t="shared" si="20"/>
        <v>219.86059</v>
      </c>
      <c r="S79" s="98">
        <f t="shared" si="21"/>
        <v>131.91635399999998</v>
      </c>
    </row>
    <row r="80" spans="1:19" ht="28.5">
      <c r="A80" s="3">
        <v>13</v>
      </c>
      <c r="B80" s="7" t="s">
        <v>75</v>
      </c>
      <c r="C80" s="2" t="s">
        <v>151</v>
      </c>
      <c r="D80" s="3">
        <v>46</v>
      </c>
      <c r="E80" s="68">
        <f t="shared" si="8"/>
        <v>9.2000000000000011</v>
      </c>
      <c r="F80" s="68">
        <f t="shared" si="9"/>
        <v>18.400000000000002</v>
      </c>
      <c r="G80" s="68">
        <f t="shared" si="10"/>
        <v>11.5</v>
      </c>
      <c r="H80" s="68">
        <f t="shared" si="18"/>
        <v>6.8999999999999995</v>
      </c>
      <c r="I80" s="3" t="s">
        <v>65</v>
      </c>
      <c r="J80" s="3">
        <v>46</v>
      </c>
      <c r="K80" s="10"/>
      <c r="L80" s="10"/>
      <c r="M80" s="12"/>
      <c r="N80" s="19">
        <v>2790108</v>
      </c>
      <c r="O80" s="75">
        <v>1283.4496799999999</v>
      </c>
      <c r="P80" s="98">
        <f t="shared" si="15"/>
        <v>256.68993599999999</v>
      </c>
      <c r="Q80" s="98">
        <f t="shared" si="19"/>
        <v>513.37987199999998</v>
      </c>
      <c r="R80" s="98">
        <f t="shared" si="20"/>
        <v>320.86241999999999</v>
      </c>
      <c r="S80" s="98">
        <f t="shared" si="21"/>
        <v>192.51745199999999</v>
      </c>
    </row>
    <row r="81" spans="1:19">
      <c r="A81" s="3">
        <v>14</v>
      </c>
      <c r="B81" s="7" t="s">
        <v>76</v>
      </c>
      <c r="C81" s="2" t="s">
        <v>151</v>
      </c>
      <c r="D81" s="3">
        <v>32</v>
      </c>
      <c r="E81" s="68">
        <f t="shared" si="8"/>
        <v>6.4</v>
      </c>
      <c r="F81" s="68">
        <f t="shared" si="9"/>
        <v>12.8</v>
      </c>
      <c r="G81" s="68">
        <f t="shared" si="10"/>
        <v>8</v>
      </c>
      <c r="H81" s="68">
        <f t="shared" si="18"/>
        <v>4.8</v>
      </c>
      <c r="I81" s="3" t="s">
        <v>65</v>
      </c>
      <c r="J81" s="3">
        <v>32</v>
      </c>
      <c r="K81" s="10"/>
      <c r="L81" s="10"/>
      <c r="M81" s="12"/>
      <c r="N81" s="19">
        <v>587587</v>
      </c>
      <c r="O81" s="75">
        <v>188.02784</v>
      </c>
      <c r="P81" s="98">
        <f t="shared" si="15"/>
        <v>37.605567999999998</v>
      </c>
      <c r="Q81" s="98">
        <f t="shared" si="19"/>
        <v>75.211135999999996</v>
      </c>
      <c r="R81" s="98">
        <f t="shared" si="20"/>
        <v>47.006959999999999</v>
      </c>
      <c r="S81" s="98">
        <f t="shared" si="21"/>
        <v>28.204176</v>
      </c>
    </row>
    <row r="82" spans="1:19">
      <c r="A82" s="3">
        <v>15</v>
      </c>
      <c r="B82" s="7" t="s">
        <v>77</v>
      </c>
      <c r="C82" s="2" t="s">
        <v>151</v>
      </c>
      <c r="D82" s="3">
        <v>35</v>
      </c>
      <c r="E82" s="68">
        <f t="shared" si="8"/>
        <v>7</v>
      </c>
      <c r="F82" s="68">
        <f t="shared" si="9"/>
        <v>14</v>
      </c>
      <c r="G82" s="68">
        <f t="shared" si="10"/>
        <v>8.75</v>
      </c>
      <c r="H82" s="68">
        <f t="shared" si="18"/>
        <v>5.25</v>
      </c>
      <c r="I82" s="3" t="s">
        <v>65</v>
      </c>
      <c r="J82" s="3">
        <v>35</v>
      </c>
      <c r="K82" s="10"/>
      <c r="L82" s="10"/>
      <c r="M82" s="12"/>
      <c r="N82" s="19">
        <v>880313</v>
      </c>
      <c r="O82" s="75">
        <v>308.10955000000001</v>
      </c>
      <c r="P82" s="98">
        <f t="shared" si="15"/>
        <v>61.621910000000007</v>
      </c>
      <c r="Q82" s="98">
        <f t="shared" si="19"/>
        <v>123.24382000000001</v>
      </c>
      <c r="R82" s="98">
        <f t="shared" si="20"/>
        <v>77.027387500000003</v>
      </c>
      <c r="S82" s="98">
        <f t="shared" si="21"/>
        <v>46.216432500000003</v>
      </c>
    </row>
    <row r="83" spans="1:19" ht="28.5">
      <c r="A83" s="3">
        <v>16</v>
      </c>
      <c r="B83" s="7" t="s">
        <v>78</v>
      </c>
      <c r="C83" s="2" t="s">
        <v>151</v>
      </c>
      <c r="D83" s="3">
        <v>32</v>
      </c>
      <c r="E83" s="68">
        <f t="shared" si="8"/>
        <v>6.4</v>
      </c>
      <c r="F83" s="68">
        <f t="shared" si="9"/>
        <v>12.8</v>
      </c>
      <c r="G83" s="68">
        <f t="shared" si="10"/>
        <v>8</v>
      </c>
      <c r="H83" s="68">
        <f t="shared" si="18"/>
        <v>4.8</v>
      </c>
      <c r="I83" s="3" t="s">
        <v>65</v>
      </c>
      <c r="J83" s="3">
        <v>32</v>
      </c>
      <c r="K83" s="10"/>
      <c r="L83" s="10"/>
      <c r="M83" s="12"/>
      <c r="N83" s="19">
        <v>298313</v>
      </c>
      <c r="O83" s="75">
        <v>95.460160000000002</v>
      </c>
      <c r="P83" s="98">
        <f t="shared" si="15"/>
        <v>19.092032</v>
      </c>
      <c r="Q83" s="98">
        <f t="shared" si="19"/>
        <v>38.184063999999999</v>
      </c>
      <c r="R83" s="98">
        <f t="shared" si="20"/>
        <v>23.86504</v>
      </c>
      <c r="S83" s="98">
        <f t="shared" si="21"/>
        <v>14.319024000000001</v>
      </c>
    </row>
    <row r="84" spans="1:19" ht="28.5">
      <c r="A84" s="3">
        <v>17</v>
      </c>
      <c r="B84" s="7" t="s">
        <v>79</v>
      </c>
      <c r="C84" s="2" t="s">
        <v>151</v>
      </c>
      <c r="D84" s="3">
        <v>35</v>
      </c>
      <c r="E84" s="68">
        <f t="shared" si="8"/>
        <v>7</v>
      </c>
      <c r="F84" s="68">
        <f t="shared" si="9"/>
        <v>14</v>
      </c>
      <c r="G84" s="68">
        <f t="shared" si="10"/>
        <v>8.75</v>
      </c>
      <c r="H84" s="68">
        <f t="shared" si="18"/>
        <v>5.25</v>
      </c>
      <c r="I84" s="3" t="s">
        <v>65</v>
      </c>
      <c r="J84" s="3">
        <v>35</v>
      </c>
      <c r="K84" s="10"/>
      <c r="L84" s="10"/>
      <c r="M84" s="12"/>
      <c r="N84" s="19">
        <v>446928</v>
      </c>
      <c r="O84" s="75">
        <v>156.4248</v>
      </c>
      <c r="P84" s="98">
        <f t="shared" si="15"/>
        <v>31.284960000000002</v>
      </c>
      <c r="Q84" s="98">
        <f t="shared" si="19"/>
        <v>62.569920000000003</v>
      </c>
      <c r="R84" s="98">
        <f t="shared" si="20"/>
        <v>39.106200000000001</v>
      </c>
      <c r="S84" s="98">
        <f t="shared" si="21"/>
        <v>23.463719999999999</v>
      </c>
    </row>
    <row r="85" spans="1:19">
      <c r="A85" s="3">
        <v>18</v>
      </c>
      <c r="B85" s="7" t="s">
        <v>80</v>
      </c>
      <c r="C85" s="2" t="s">
        <v>151</v>
      </c>
      <c r="D85" s="3">
        <v>67</v>
      </c>
      <c r="E85" s="68">
        <f t="shared" si="8"/>
        <v>13.4</v>
      </c>
      <c r="F85" s="68">
        <f t="shared" si="9"/>
        <v>26.8</v>
      </c>
      <c r="G85" s="68">
        <f t="shared" si="10"/>
        <v>16.75</v>
      </c>
      <c r="H85" s="68">
        <f t="shared" si="18"/>
        <v>10.049999999999999</v>
      </c>
      <c r="I85" s="3" t="s">
        <v>65</v>
      </c>
      <c r="J85" s="3">
        <v>67</v>
      </c>
      <c r="K85" s="10"/>
      <c r="L85" s="10"/>
      <c r="M85" s="12"/>
      <c r="N85" s="19">
        <v>97752</v>
      </c>
      <c r="O85" s="75">
        <v>65.493840000000006</v>
      </c>
      <c r="P85" s="98">
        <f t="shared" si="15"/>
        <v>13.098768000000002</v>
      </c>
      <c r="Q85" s="98">
        <f t="shared" si="19"/>
        <v>26.197536000000003</v>
      </c>
      <c r="R85" s="98">
        <f t="shared" si="20"/>
        <v>16.373460000000001</v>
      </c>
      <c r="S85" s="98">
        <f t="shared" si="21"/>
        <v>9.8240759999999998</v>
      </c>
    </row>
    <row r="86" spans="1:19">
      <c r="A86" s="3">
        <v>19</v>
      </c>
      <c r="B86" s="7" t="s">
        <v>81</v>
      </c>
      <c r="C86" s="2" t="s">
        <v>151</v>
      </c>
      <c r="D86" s="3">
        <v>67</v>
      </c>
      <c r="E86" s="68">
        <f t="shared" ref="E86:E96" si="22">0.2*D86</f>
        <v>13.4</v>
      </c>
      <c r="F86" s="68">
        <f t="shared" ref="F86:F95" si="23">0.4*D86</f>
        <v>26.8</v>
      </c>
      <c r="G86" s="68">
        <f t="shared" ref="G86:G95" si="24">0.25*D86</f>
        <v>16.75</v>
      </c>
      <c r="H86" s="68">
        <f t="shared" si="18"/>
        <v>10.049999999999999</v>
      </c>
      <c r="I86" s="3" t="s">
        <v>65</v>
      </c>
      <c r="J86" s="3">
        <v>67</v>
      </c>
      <c r="K86" s="10"/>
      <c r="L86" s="10"/>
      <c r="M86" s="12"/>
      <c r="N86" s="19">
        <v>41531</v>
      </c>
      <c r="O86" s="75">
        <v>27.825769999999999</v>
      </c>
      <c r="P86" s="98">
        <f t="shared" si="15"/>
        <v>5.5651539999999997</v>
      </c>
      <c r="Q86" s="98">
        <f t="shared" si="19"/>
        <v>11.130307999999999</v>
      </c>
      <c r="R86" s="98">
        <f t="shared" si="20"/>
        <v>6.9564424999999996</v>
      </c>
      <c r="S86" s="98">
        <f t="shared" si="21"/>
        <v>4.1738654999999998</v>
      </c>
    </row>
    <row r="87" spans="1:19">
      <c r="A87" s="3">
        <v>20</v>
      </c>
      <c r="B87" s="7" t="s">
        <v>82</v>
      </c>
      <c r="C87" s="2" t="s">
        <v>151</v>
      </c>
      <c r="D87" s="3">
        <v>67</v>
      </c>
      <c r="E87" s="68">
        <f t="shared" si="22"/>
        <v>13.4</v>
      </c>
      <c r="F87" s="68">
        <f t="shared" si="23"/>
        <v>26.8</v>
      </c>
      <c r="G87" s="68">
        <f t="shared" si="24"/>
        <v>16.75</v>
      </c>
      <c r="H87" s="68">
        <f t="shared" si="18"/>
        <v>10.049999999999999</v>
      </c>
      <c r="I87" s="3" t="s">
        <v>65</v>
      </c>
      <c r="J87" s="3">
        <v>67</v>
      </c>
      <c r="K87" s="10"/>
      <c r="L87" s="10"/>
      <c r="M87" s="12"/>
      <c r="N87" s="101" t="s">
        <v>98</v>
      </c>
      <c r="O87" s="75">
        <v>0</v>
      </c>
      <c r="P87" s="98">
        <f t="shared" ref="P87:P95" si="25">O87*0.2</f>
        <v>0</v>
      </c>
      <c r="Q87" s="98">
        <f t="shared" si="19"/>
        <v>0</v>
      </c>
      <c r="R87" s="98">
        <f t="shared" si="20"/>
        <v>0</v>
      </c>
      <c r="S87" s="98">
        <f t="shared" si="21"/>
        <v>0</v>
      </c>
    </row>
    <row r="88" spans="1:19" ht="28.5">
      <c r="A88" s="3">
        <v>21</v>
      </c>
      <c r="B88" s="7" t="s">
        <v>83</v>
      </c>
      <c r="C88" s="2" t="s">
        <v>151</v>
      </c>
      <c r="D88" s="3">
        <v>62</v>
      </c>
      <c r="E88" s="68">
        <f t="shared" si="22"/>
        <v>12.4</v>
      </c>
      <c r="F88" s="68">
        <f t="shared" si="23"/>
        <v>24.8</v>
      </c>
      <c r="G88" s="68">
        <f t="shared" si="24"/>
        <v>15.5</v>
      </c>
      <c r="H88" s="68">
        <f t="shared" si="18"/>
        <v>9.2999999999999989</v>
      </c>
      <c r="I88" s="3" t="s">
        <v>65</v>
      </c>
      <c r="J88" s="3">
        <v>62</v>
      </c>
      <c r="K88" s="10"/>
      <c r="L88" s="10"/>
      <c r="M88" s="12"/>
      <c r="N88" s="19">
        <f>70880.57*79+1251534</f>
        <v>6851099.0300000003</v>
      </c>
      <c r="O88" s="75">
        <v>4247.6813985999997</v>
      </c>
      <c r="P88" s="98">
        <f t="shared" si="25"/>
        <v>849.53627972000004</v>
      </c>
      <c r="Q88" s="98">
        <f t="shared" si="19"/>
        <v>1699.0725594400001</v>
      </c>
      <c r="R88" s="98">
        <f t="shared" si="20"/>
        <v>1061.9203496499999</v>
      </c>
      <c r="S88" s="98">
        <f t="shared" si="21"/>
        <v>637.15220978999992</v>
      </c>
    </row>
    <row r="89" spans="1:19">
      <c r="A89" s="3">
        <v>22</v>
      </c>
      <c r="B89" s="7" t="s">
        <v>84</v>
      </c>
      <c r="C89" s="2" t="s">
        <v>151</v>
      </c>
      <c r="D89" s="3">
        <v>62</v>
      </c>
      <c r="E89" s="68">
        <f t="shared" si="22"/>
        <v>12.4</v>
      </c>
      <c r="F89" s="68">
        <f t="shared" si="23"/>
        <v>24.8</v>
      </c>
      <c r="G89" s="68">
        <f t="shared" si="24"/>
        <v>15.5</v>
      </c>
      <c r="H89" s="68">
        <f t="shared" si="18"/>
        <v>9.2999999999999989</v>
      </c>
      <c r="I89" s="3" t="s">
        <v>65</v>
      </c>
      <c r="J89" s="3">
        <v>62</v>
      </c>
      <c r="K89" s="10"/>
      <c r="L89" s="10"/>
      <c r="M89" s="12"/>
      <c r="N89" s="19">
        <f>35704.34*79+754944</f>
        <v>3575586.86</v>
      </c>
      <c r="O89" s="75">
        <v>2216.8638532</v>
      </c>
      <c r="P89" s="98">
        <f t="shared" si="25"/>
        <v>443.37277064</v>
      </c>
      <c r="Q89" s="98">
        <f t="shared" si="19"/>
        <v>886.74554128</v>
      </c>
      <c r="R89" s="98">
        <f t="shared" si="20"/>
        <v>554.2159633</v>
      </c>
      <c r="S89" s="98">
        <f t="shared" si="21"/>
        <v>332.52957798</v>
      </c>
    </row>
    <row r="90" spans="1:19" ht="28.5">
      <c r="A90" s="3">
        <v>23</v>
      </c>
      <c r="B90" s="7" t="s">
        <v>85</v>
      </c>
      <c r="C90" s="2" t="s">
        <v>151</v>
      </c>
      <c r="D90" s="8">
        <v>1550</v>
      </c>
      <c r="E90" s="68">
        <f t="shared" si="22"/>
        <v>310</v>
      </c>
      <c r="F90" s="68">
        <f t="shared" si="23"/>
        <v>620</v>
      </c>
      <c r="G90" s="68">
        <f t="shared" si="24"/>
        <v>387.5</v>
      </c>
      <c r="H90" s="68">
        <f t="shared" si="18"/>
        <v>232.5</v>
      </c>
      <c r="I90" s="3" t="s">
        <v>86</v>
      </c>
      <c r="J90" s="8">
        <v>1550</v>
      </c>
      <c r="K90" s="10"/>
      <c r="L90" s="10"/>
      <c r="M90" s="12"/>
      <c r="N90" s="19">
        <v>16664</v>
      </c>
      <c r="O90" s="75">
        <v>258.29199999999997</v>
      </c>
      <c r="P90" s="98">
        <f t="shared" si="25"/>
        <v>51.6584</v>
      </c>
      <c r="Q90" s="98">
        <f t="shared" si="19"/>
        <v>103.3168</v>
      </c>
      <c r="R90" s="98">
        <f t="shared" si="20"/>
        <v>64.572999999999993</v>
      </c>
      <c r="S90" s="98">
        <f t="shared" si="21"/>
        <v>38.743799999999993</v>
      </c>
    </row>
    <row r="91" spans="1:19">
      <c r="A91" s="3">
        <v>24</v>
      </c>
      <c r="B91" s="7" t="s">
        <v>87</v>
      </c>
      <c r="C91" s="2" t="s">
        <v>151</v>
      </c>
      <c r="D91" s="3">
        <v>194</v>
      </c>
      <c r="E91" s="68">
        <f t="shared" si="22"/>
        <v>38.800000000000004</v>
      </c>
      <c r="F91" s="68">
        <f t="shared" si="23"/>
        <v>77.600000000000009</v>
      </c>
      <c r="G91" s="68">
        <f t="shared" si="24"/>
        <v>48.5</v>
      </c>
      <c r="H91" s="68">
        <f t="shared" si="18"/>
        <v>29.099999999999998</v>
      </c>
      <c r="I91" s="3" t="s">
        <v>65</v>
      </c>
      <c r="J91" s="3">
        <v>194</v>
      </c>
      <c r="K91" s="10"/>
      <c r="L91" s="10"/>
      <c r="M91" s="12"/>
      <c r="N91" s="19">
        <f>(124084*79+2622515)/6</f>
        <v>2070858.5</v>
      </c>
      <c r="O91" s="75">
        <v>4017.46549</v>
      </c>
      <c r="P91" s="98">
        <f t="shared" si="25"/>
        <v>803.49309800000003</v>
      </c>
      <c r="Q91" s="98">
        <f t="shared" si="19"/>
        <v>1606.9861960000001</v>
      </c>
      <c r="R91" s="98">
        <f t="shared" si="20"/>
        <v>1004.3663725</v>
      </c>
      <c r="S91" s="98">
        <f t="shared" si="21"/>
        <v>602.61982349999994</v>
      </c>
    </row>
    <row r="92" spans="1:19" ht="16.5">
      <c r="A92" s="3">
        <v>25</v>
      </c>
      <c r="B92" s="7" t="s">
        <v>88</v>
      </c>
      <c r="C92" s="2" t="s">
        <v>151</v>
      </c>
      <c r="D92" s="3">
        <v>156</v>
      </c>
      <c r="E92" s="68">
        <f t="shared" si="22"/>
        <v>31.200000000000003</v>
      </c>
      <c r="F92" s="68">
        <f t="shared" si="23"/>
        <v>62.400000000000006</v>
      </c>
      <c r="G92" s="68">
        <f t="shared" si="24"/>
        <v>39</v>
      </c>
      <c r="H92" s="68">
        <f t="shared" si="18"/>
        <v>23.4</v>
      </c>
      <c r="I92" s="3" t="s">
        <v>62</v>
      </c>
      <c r="J92" s="3">
        <v>156</v>
      </c>
      <c r="K92" s="10"/>
      <c r="L92" s="10"/>
      <c r="M92" s="12"/>
      <c r="N92" s="19">
        <v>2682213</v>
      </c>
      <c r="O92" s="75">
        <v>4184.2522799999997</v>
      </c>
      <c r="P92" s="98">
        <f t="shared" si="25"/>
        <v>836.85045600000001</v>
      </c>
      <c r="Q92" s="98">
        <f t="shared" si="19"/>
        <v>1673.700912</v>
      </c>
      <c r="R92" s="98">
        <f t="shared" si="20"/>
        <v>1046.0630699999999</v>
      </c>
      <c r="S92" s="98">
        <f t="shared" si="21"/>
        <v>627.63784199999998</v>
      </c>
    </row>
    <row r="93" spans="1:19" ht="16.5">
      <c r="A93" s="3">
        <v>26</v>
      </c>
      <c r="B93" s="7" t="s">
        <v>89</v>
      </c>
      <c r="C93" s="2" t="s">
        <v>151</v>
      </c>
      <c r="D93" s="3">
        <v>62</v>
      </c>
      <c r="E93" s="68">
        <f t="shared" si="22"/>
        <v>12.4</v>
      </c>
      <c r="F93" s="68">
        <f t="shared" si="23"/>
        <v>24.8</v>
      </c>
      <c r="G93" s="68">
        <f t="shared" si="24"/>
        <v>15.5</v>
      </c>
      <c r="H93" s="68">
        <f t="shared" si="18"/>
        <v>9.2999999999999989</v>
      </c>
      <c r="I93" s="3" t="s">
        <v>62</v>
      </c>
      <c r="J93" s="3">
        <v>62</v>
      </c>
      <c r="K93" s="10"/>
      <c r="L93" s="10"/>
      <c r="M93" s="12"/>
      <c r="N93" s="19">
        <v>2619104</v>
      </c>
      <c r="O93" s="75">
        <v>1623.84448</v>
      </c>
      <c r="P93" s="98">
        <f t="shared" si="25"/>
        <v>324.76889600000004</v>
      </c>
      <c r="Q93" s="98">
        <f t="shared" si="19"/>
        <v>649.53779200000008</v>
      </c>
      <c r="R93" s="98">
        <f t="shared" si="20"/>
        <v>405.96111999999999</v>
      </c>
      <c r="S93" s="98">
        <f t="shared" si="21"/>
        <v>243.57667199999997</v>
      </c>
    </row>
    <row r="94" spans="1:19" ht="28.5">
      <c r="A94" s="3">
        <v>27</v>
      </c>
      <c r="B94" s="7" t="s">
        <v>90</v>
      </c>
      <c r="C94" s="2" t="s">
        <v>151</v>
      </c>
      <c r="D94" s="3">
        <v>125</v>
      </c>
      <c r="E94" s="68">
        <f t="shared" si="22"/>
        <v>25</v>
      </c>
      <c r="F94" s="68">
        <f t="shared" si="23"/>
        <v>50</v>
      </c>
      <c r="G94" s="68">
        <f t="shared" si="24"/>
        <v>31.25</v>
      </c>
      <c r="H94" s="68">
        <f t="shared" si="18"/>
        <v>18.75</v>
      </c>
      <c r="I94" s="3" t="s">
        <v>62</v>
      </c>
      <c r="J94" s="3">
        <v>125</v>
      </c>
      <c r="K94" s="10"/>
      <c r="L94" s="10"/>
      <c r="M94" s="12"/>
      <c r="N94" s="19">
        <f>(7887253*79+73658976)/64</f>
        <v>10886749.421875</v>
      </c>
      <c r="O94" s="75">
        <v>13608.43677734375</v>
      </c>
      <c r="P94" s="98">
        <f t="shared" si="25"/>
        <v>2721.68735546875</v>
      </c>
      <c r="Q94" s="98">
        <f t="shared" si="19"/>
        <v>5443.3747109374999</v>
      </c>
      <c r="R94" s="98">
        <f t="shared" si="20"/>
        <v>3402.1091943359374</v>
      </c>
      <c r="S94" s="98">
        <f t="shared" si="21"/>
        <v>2041.2655166015625</v>
      </c>
    </row>
    <row r="95" spans="1:19" ht="28.5">
      <c r="A95" s="3">
        <v>28</v>
      </c>
      <c r="B95" s="7" t="s">
        <v>91</v>
      </c>
      <c r="C95" s="2" t="s">
        <v>151</v>
      </c>
      <c r="D95" s="3">
        <v>17</v>
      </c>
      <c r="E95" s="68">
        <f t="shared" si="22"/>
        <v>3.4000000000000004</v>
      </c>
      <c r="F95" s="68">
        <f t="shared" si="23"/>
        <v>6.8000000000000007</v>
      </c>
      <c r="G95" s="68">
        <f t="shared" si="24"/>
        <v>4.25</v>
      </c>
      <c r="H95" s="68">
        <f t="shared" si="18"/>
        <v>2.5499999999999998</v>
      </c>
      <c r="I95" s="3" t="s">
        <v>62</v>
      </c>
      <c r="J95" s="3">
        <v>17</v>
      </c>
      <c r="K95" s="10"/>
      <c r="L95" s="10"/>
      <c r="M95" s="12"/>
      <c r="N95" s="19">
        <f>(610234.48*79+141999*79+5698979+291772)/8</f>
        <v>8177149.4900000002</v>
      </c>
      <c r="O95" s="75">
        <v>1390.1154133000002</v>
      </c>
      <c r="P95" s="98">
        <f t="shared" si="25"/>
        <v>278.02308266000006</v>
      </c>
      <c r="Q95" s="98">
        <f t="shared" si="19"/>
        <v>556.04616532000011</v>
      </c>
      <c r="R95" s="98">
        <f t="shared" si="20"/>
        <v>347.52885332500006</v>
      </c>
      <c r="S95" s="98">
        <f t="shared" si="21"/>
        <v>208.51731199500003</v>
      </c>
    </row>
    <row r="96" spans="1:19" ht="72" thickBot="1">
      <c r="A96" s="84">
        <v>29</v>
      </c>
      <c r="B96" s="83" t="s">
        <v>92</v>
      </c>
      <c r="C96" s="2" t="s">
        <v>151</v>
      </c>
      <c r="D96" s="84">
        <v>2</v>
      </c>
      <c r="E96" s="77">
        <f t="shared" si="22"/>
        <v>0.4</v>
      </c>
      <c r="F96" s="77">
        <v>2</v>
      </c>
      <c r="G96" s="77">
        <v>0</v>
      </c>
      <c r="H96" s="77">
        <f t="shared" si="18"/>
        <v>0.3</v>
      </c>
      <c r="I96" s="84" t="s">
        <v>93</v>
      </c>
      <c r="J96" s="84" t="s">
        <v>93</v>
      </c>
      <c r="K96" s="78"/>
      <c r="L96" s="78"/>
      <c r="M96" s="79"/>
      <c r="N96" s="85">
        <f>116625*79+125106279</f>
        <v>134319654</v>
      </c>
      <c r="O96" s="86">
        <v>2686.3930799999998</v>
      </c>
      <c r="P96" s="102">
        <v>0</v>
      </c>
      <c r="Q96" s="87">
        <v>2686.3930799999998</v>
      </c>
      <c r="R96" s="102">
        <v>0</v>
      </c>
      <c r="S96" s="102">
        <v>0</v>
      </c>
    </row>
    <row r="97" spans="1:19" ht="18.75" thickBot="1">
      <c r="A97" s="52" t="s">
        <v>100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4"/>
    </row>
    <row r="98" spans="1:19" ht="18">
      <c r="A98" s="46" t="s">
        <v>106</v>
      </c>
      <c r="B98" s="46"/>
      <c r="C98" s="46"/>
      <c r="D98" s="46"/>
      <c r="E98" s="33"/>
      <c r="F98" s="33"/>
      <c r="G98" s="33"/>
      <c r="H98" s="3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4"/>
    </row>
    <row r="99" spans="1:19" ht="18">
      <c r="A99" s="28" t="s">
        <v>103</v>
      </c>
      <c r="B99" s="28"/>
      <c r="C99" s="45"/>
      <c r="D99" s="45"/>
      <c r="E99" s="38"/>
      <c r="F99" s="38"/>
      <c r="G99" s="38"/>
      <c r="H99" s="38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6"/>
    </row>
    <row r="100" spans="1:19">
      <c r="A100" s="59">
        <v>1</v>
      </c>
      <c r="B100" s="107" t="s">
        <v>101</v>
      </c>
      <c r="C100" s="2" t="s">
        <v>151</v>
      </c>
      <c r="D100" s="108">
        <v>212409</v>
      </c>
      <c r="E100" s="68">
        <f>0.1*D100</f>
        <v>21240.9</v>
      </c>
      <c r="F100" s="109">
        <f>0.3*D100</f>
        <v>63722.7</v>
      </c>
      <c r="G100" s="109">
        <f>0.3*D100</f>
        <v>63722.7</v>
      </c>
      <c r="H100" s="109">
        <f>0.3*D100</f>
        <v>63722.7</v>
      </c>
      <c r="I100" s="110" t="s">
        <v>110</v>
      </c>
      <c r="J100" s="65"/>
      <c r="K100" s="65"/>
      <c r="L100" s="65"/>
      <c r="M100" s="65"/>
      <c r="N100" s="65">
        <v>6500</v>
      </c>
      <c r="O100" s="65">
        <f>(D100*N100)/100000</f>
        <v>13806.584999999999</v>
      </c>
      <c r="P100" s="99">
        <f>O100*0.1</f>
        <v>1380.6585</v>
      </c>
      <c r="Q100" s="99">
        <f>0.3*O100</f>
        <v>4141.9754999999996</v>
      </c>
      <c r="R100" s="99">
        <f>0.3*O100</f>
        <v>4141.9754999999996</v>
      </c>
      <c r="S100" s="99">
        <f>0.3*O100</f>
        <v>4141.9754999999996</v>
      </c>
    </row>
    <row r="101" spans="1:19">
      <c r="A101" s="59">
        <v>2</v>
      </c>
      <c r="B101" s="111" t="s">
        <v>134</v>
      </c>
      <c r="C101" s="2" t="s">
        <v>151</v>
      </c>
      <c r="D101" s="108">
        <v>80046</v>
      </c>
      <c r="E101" s="68">
        <f t="shared" ref="E101:E102" si="26">0.1*D101</f>
        <v>8004.6</v>
      </c>
      <c r="F101" s="109">
        <f t="shared" ref="F101:F102" si="27">0.3*D101</f>
        <v>24013.8</v>
      </c>
      <c r="G101" s="109">
        <f t="shared" ref="G101:G102" si="28">0.3*D101</f>
        <v>24013.8</v>
      </c>
      <c r="H101" s="109">
        <f t="shared" ref="H101:H110" si="29">0.3*D101</f>
        <v>24013.8</v>
      </c>
      <c r="I101" s="110" t="s">
        <v>110</v>
      </c>
      <c r="J101" s="65"/>
      <c r="K101" s="65"/>
      <c r="L101" s="65"/>
      <c r="M101" s="65"/>
      <c r="N101" s="65">
        <v>40000</v>
      </c>
      <c r="O101" s="65">
        <f t="shared" ref="O101:O102" si="30">(D101*N101)/100000</f>
        <v>32018.400000000001</v>
      </c>
      <c r="P101" s="99">
        <f t="shared" ref="P101:P122" si="31">O101*0.1</f>
        <v>3201.84</v>
      </c>
      <c r="Q101" s="99">
        <f t="shared" ref="Q101:Q123" si="32">0.3*O101</f>
        <v>9605.52</v>
      </c>
      <c r="R101" s="99">
        <f t="shared" ref="R101:R123" si="33">0.3*O101</f>
        <v>9605.52</v>
      </c>
      <c r="S101" s="99">
        <f t="shared" ref="S101:S123" si="34">0.3*O101</f>
        <v>9605.52</v>
      </c>
    </row>
    <row r="102" spans="1:19">
      <c r="A102" s="59">
        <v>3</v>
      </c>
      <c r="B102" s="111" t="s">
        <v>102</v>
      </c>
      <c r="C102" s="2" t="s">
        <v>151</v>
      </c>
      <c r="D102" s="108">
        <v>8699</v>
      </c>
      <c r="E102" s="68">
        <f t="shared" si="26"/>
        <v>869.90000000000009</v>
      </c>
      <c r="F102" s="109">
        <f t="shared" si="27"/>
        <v>2609.6999999999998</v>
      </c>
      <c r="G102" s="109">
        <f t="shared" si="28"/>
        <v>2609.6999999999998</v>
      </c>
      <c r="H102" s="109">
        <f t="shared" si="29"/>
        <v>2609.6999999999998</v>
      </c>
      <c r="I102" s="110" t="s">
        <v>110</v>
      </c>
      <c r="J102" s="65"/>
      <c r="K102" s="65"/>
      <c r="L102" s="65"/>
      <c r="M102" s="65"/>
      <c r="N102" s="65">
        <v>100000</v>
      </c>
      <c r="O102" s="65">
        <f t="shared" si="30"/>
        <v>8699</v>
      </c>
      <c r="P102" s="99">
        <f t="shared" si="31"/>
        <v>869.90000000000009</v>
      </c>
      <c r="Q102" s="99">
        <f t="shared" si="32"/>
        <v>2609.6999999999998</v>
      </c>
      <c r="R102" s="99">
        <f t="shared" si="33"/>
        <v>2609.6999999999998</v>
      </c>
      <c r="S102" s="99">
        <f t="shared" si="34"/>
        <v>2609.6999999999998</v>
      </c>
    </row>
    <row r="103" spans="1:19" ht="18.75" thickBot="1">
      <c r="A103" s="44" t="s">
        <v>104</v>
      </c>
      <c r="B103" s="42"/>
      <c r="C103" s="25"/>
      <c r="D103" s="25"/>
      <c r="E103" s="15"/>
      <c r="F103" s="15"/>
      <c r="G103" s="15"/>
      <c r="H103" s="15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3"/>
    </row>
    <row r="104" spans="1:19">
      <c r="A104" s="59">
        <v>1</v>
      </c>
      <c r="B104" s="111" t="s">
        <v>101</v>
      </c>
      <c r="C104" s="2" t="s">
        <v>151</v>
      </c>
      <c r="D104" s="114">
        <v>296892</v>
      </c>
      <c r="E104" s="68">
        <f>0.1*D104</f>
        <v>29689.200000000001</v>
      </c>
      <c r="F104" s="109">
        <f t="shared" ref="F104:F106" si="35">0.3*D104</f>
        <v>89067.599999999991</v>
      </c>
      <c r="G104" s="109">
        <f t="shared" ref="G104:G106" si="36">0.3*D104</f>
        <v>89067.599999999991</v>
      </c>
      <c r="H104" s="109">
        <f t="shared" si="29"/>
        <v>89067.599999999991</v>
      </c>
      <c r="I104" s="110" t="s">
        <v>110</v>
      </c>
      <c r="J104" s="65"/>
      <c r="K104" s="65"/>
      <c r="L104" s="65"/>
      <c r="M104" s="65"/>
      <c r="N104" s="65">
        <v>6500</v>
      </c>
      <c r="O104" s="65">
        <f t="shared" ref="O104:O106" si="37">(D104*N104)/100000</f>
        <v>19297.98</v>
      </c>
      <c r="P104" s="99">
        <f t="shared" si="31"/>
        <v>1929.798</v>
      </c>
      <c r="Q104" s="99">
        <f t="shared" si="32"/>
        <v>5789.3939999999993</v>
      </c>
      <c r="R104" s="99">
        <f t="shared" si="33"/>
        <v>5789.3939999999993</v>
      </c>
      <c r="S104" s="99">
        <f t="shared" si="34"/>
        <v>5789.3939999999993</v>
      </c>
    </row>
    <row r="105" spans="1:19">
      <c r="A105" s="59">
        <v>2</v>
      </c>
      <c r="B105" s="111" t="s">
        <v>134</v>
      </c>
      <c r="C105" s="2" t="s">
        <v>151</v>
      </c>
      <c r="D105" s="114">
        <v>89598</v>
      </c>
      <c r="E105" s="68">
        <f t="shared" ref="E105:E110" si="38">0.1*D105</f>
        <v>8959.8000000000011</v>
      </c>
      <c r="F105" s="109">
        <f t="shared" si="35"/>
        <v>26879.399999999998</v>
      </c>
      <c r="G105" s="109">
        <f t="shared" si="36"/>
        <v>26879.399999999998</v>
      </c>
      <c r="H105" s="109">
        <f t="shared" si="29"/>
        <v>26879.399999999998</v>
      </c>
      <c r="I105" s="110" t="s">
        <v>110</v>
      </c>
      <c r="J105" s="65"/>
      <c r="K105" s="65"/>
      <c r="L105" s="65"/>
      <c r="M105" s="65"/>
      <c r="N105" s="65">
        <v>40000</v>
      </c>
      <c r="O105" s="65">
        <f t="shared" si="37"/>
        <v>35839.199999999997</v>
      </c>
      <c r="P105" s="99">
        <f t="shared" si="31"/>
        <v>3583.92</v>
      </c>
      <c r="Q105" s="99">
        <f t="shared" si="32"/>
        <v>10751.759999999998</v>
      </c>
      <c r="R105" s="99">
        <f t="shared" si="33"/>
        <v>10751.759999999998</v>
      </c>
      <c r="S105" s="99">
        <f t="shared" si="34"/>
        <v>10751.759999999998</v>
      </c>
    </row>
    <row r="106" spans="1:19" ht="15" thickBot="1">
      <c r="A106" s="59">
        <v>3</v>
      </c>
      <c r="B106" s="111" t="s">
        <v>102</v>
      </c>
      <c r="C106" s="2" t="s">
        <v>151</v>
      </c>
      <c r="D106" s="114">
        <v>17269</v>
      </c>
      <c r="E106" s="68">
        <f t="shared" si="38"/>
        <v>1726.9</v>
      </c>
      <c r="F106" s="109">
        <f t="shared" si="35"/>
        <v>5180.7</v>
      </c>
      <c r="G106" s="109">
        <f t="shared" si="36"/>
        <v>5180.7</v>
      </c>
      <c r="H106" s="109">
        <f t="shared" si="29"/>
        <v>5180.7</v>
      </c>
      <c r="I106" s="110" t="s">
        <v>110</v>
      </c>
      <c r="J106" s="65"/>
      <c r="K106" s="65"/>
      <c r="L106" s="65"/>
      <c r="M106" s="65"/>
      <c r="N106" s="65">
        <v>100000</v>
      </c>
      <c r="O106" s="65">
        <f t="shared" si="37"/>
        <v>17269</v>
      </c>
      <c r="P106" s="99">
        <f t="shared" si="31"/>
        <v>1726.9</v>
      </c>
      <c r="Q106" s="99">
        <f t="shared" si="32"/>
        <v>5180.7</v>
      </c>
      <c r="R106" s="99">
        <f t="shared" si="33"/>
        <v>5180.7</v>
      </c>
      <c r="S106" s="99">
        <f t="shared" si="34"/>
        <v>5180.7</v>
      </c>
    </row>
    <row r="107" spans="1:19" ht="18.75" thickBot="1">
      <c r="A107" s="22" t="s">
        <v>105</v>
      </c>
      <c r="B107" s="42"/>
      <c r="C107" s="25"/>
      <c r="D107" s="25"/>
      <c r="E107" s="15"/>
      <c r="F107" s="15"/>
      <c r="G107" s="15"/>
      <c r="H107" s="15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</row>
    <row r="108" spans="1:19">
      <c r="A108" s="59">
        <v>1</v>
      </c>
      <c r="B108" s="111" t="s">
        <v>101</v>
      </c>
      <c r="C108" s="2" t="s">
        <v>151</v>
      </c>
      <c r="D108" s="108">
        <v>25465</v>
      </c>
      <c r="E108" s="68">
        <f t="shared" si="38"/>
        <v>2546.5</v>
      </c>
      <c r="F108" s="109">
        <f t="shared" ref="F108:F110" si="39">0.3*D108</f>
        <v>7639.5</v>
      </c>
      <c r="G108" s="109">
        <f t="shared" ref="G108:G110" si="40">0.3*D108</f>
        <v>7639.5</v>
      </c>
      <c r="H108" s="109">
        <f t="shared" si="29"/>
        <v>7639.5</v>
      </c>
      <c r="I108" s="110" t="s">
        <v>110</v>
      </c>
      <c r="J108" s="65"/>
      <c r="K108" s="65"/>
      <c r="L108" s="65"/>
      <c r="M108" s="65"/>
      <c r="N108" s="65">
        <v>6500</v>
      </c>
      <c r="O108" s="65">
        <f t="shared" ref="O108:O110" si="41">(D108*N108)/100000</f>
        <v>1655.2249999999999</v>
      </c>
      <c r="P108" s="99">
        <f t="shared" si="31"/>
        <v>165.52250000000001</v>
      </c>
      <c r="Q108" s="99">
        <f t="shared" si="32"/>
        <v>496.56749999999994</v>
      </c>
      <c r="R108" s="99">
        <f t="shared" si="33"/>
        <v>496.56749999999994</v>
      </c>
      <c r="S108" s="99">
        <f t="shared" si="34"/>
        <v>496.56749999999994</v>
      </c>
    </row>
    <row r="109" spans="1:19">
      <c r="A109" s="59">
        <v>2</v>
      </c>
      <c r="B109" s="111" t="s">
        <v>134</v>
      </c>
      <c r="C109" s="2" t="s">
        <v>151</v>
      </c>
      <c r="D109" s="108">
        <v>8482</v>
      </c>
      <c r="E109" s="68">
        <f t="shared" si="38"/>
        <v>848.2</v>
      </c>
      <c r="F109" s="109">
        <f t="shared" si="39"/>
        <v>2544.6</v>
      </c>
      <c r="G109" s="109">
        <f t="shared" si="40"/>
        <v>2544.6</v>
      </c>
      <c r="H109" s="109">
        <f t="shared" si="29"/>
        <v>2544.6</v>
      </c>
      <c r="I109" s="110" t="s">
        <v>110</v>
      </c>
      <c r="J109" s="65"/>
      <c r="K109" s="65"/>
      <c r="L109" s="65"/>
      <c r="M109" s="65"/>
      <c r="N109" s="65">
        <v>40000</v>
      </c>
      <c r="O109" s="65">
        <f t="shared" si="41"/>
        <v>3392.8</v>
      </c>
      <c r="P109" s="99">
        <f t="shared" si="31"/>
        <v>339.28000000000003</v>
      </c>
      <c r="Q109" s="99">
        <f t="shared" si="32"/>
        <v>1017.84</v>
      </c>
      <c r="R109" s="99">
        <f t="shared" si="33"/>
        <v>1017.84</v>
      </c>
      <c r="S109" s="99">
        <f t="shared" si="34"/>
        <v>1017.84</v>
      </c>
    </row>
    <row r="110" spans="1:19">
      <c r="A110" s="59">
        <v>3</v>
      </c>
      <c r="B110" s="111" t="s">
        <v>102</v>
      </c>
      <c r="C110" s="2" t="s">
        <v>151</v>
      </c>
      <c r="D110" s="108">
        <v>3998</v>
      </c>
      <c r="E110" s="68">
        <f t="shared" si="38"/>
        <v>399.8</v>
      </c>
      <c r="F110" s="109">
        <f t="shared" si="39"/>
        <v>1199.3999999999999</v>
      </c>
      <c r="G110" s="109">
        <f t="shared" si="40"/>
        <v>1199.3999999999999</v>
      </c>
      <c r="H110" s="109">
        <f t="shared" si="29"/>
        <v>1199.3999999999999</v>
      </c>
      <c r="I110" s="110" t="s">
        <v>110</v>
      </c>
      <c r="J110" s="65"/>
      <c r="K110" s="65"/>
      <c r="L110" s="65"/>
      <c r="M110" s="65"/>
      <c r="N110" s="65">
        <v>100000</v>
      </c>
      <c r="O110" s="65">
        <f t="shared" si="41"/>
        <v>3998</v>
      </c>
      <c r="P110" s="99">
        <f t="shared" si="31"/>
        <v>399.8</v>
      </c>
      <c r="Q110" s="99">
        <f t="shared" si="32"/>
        <v>1199.3999999999999</v>
      </c>
      <c r="R110" s="99">
        <f t="shared" si="33"/>
        <v>1199.3999999999999</v>
      </c>
      <c r="S110" s="99">
        <f t="shared" si="34"/>
        <v>1199.3999999999999</v>
      </c>
    </row>
    <row r="111" spans="1:19" ht="18">
      <c r="A111" s="28" t="s">
        <v>107</v>
      </c>
      <c r="B111" s="28"/>
      <c r="C111" s="46"/>
      <c r="D111" s="46"/>
      <c r="E111" s="33"/>
      <c r="F111" s="33"/>
      <c r="G111" s="33"/>
      <c r="H111" s="33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19" ht="18">
      <c r="A112" s="28" t="s">
        <v>108</v>
      </c>
      <c r="B112" s="28"/>
      <c r="C112" s="45"/>
      <c r="D112" s="45"/>
      <c r="E112" s="38"/>
      <c r="F112" s="38"/>
      <c r="G112" s="38"/>
      <c r="H112" s="38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3"/>
    </row>
    <row r="113" spans="1:19">
      <c r="A113" s="59">
        <v>1</v>
      </c>
      <c r="B113" s="107" t="s">
        <v>101</v>
      </c>
      <c r="C113" s="2" t="s">
        <v>151</v>
      </c>
      <c r="D113" s="108">
        <v>237591</v>
      </c>
      <c r="E113" s="109">
        <f>0.1*D113</f>
        <v>23759.100000000002</v>
      </c>
      <c r="F113" s="109">
        <f>0.3*D113</f>
        <v>71277.3</v>
      </c>
      <c r="G113" s="109">
        <f t="shared" ref="G113:G123" si="42">0.3*D113</f>
        <v>71277.3</v>
      </c>
      <c r="H113" s="109">
        <f t="shared" ref="H113:H115" si="43">0.3*D113</f>
        <v>71277.3</v>
      </c>
      <c r="I113" s="110" t="s">
        <v>110</v>
      </c>
      <c r="J113" s="65"/>
      <c r="K113" s="65"/>
      <c r="L113" s="65"/>
      <c r="M113" s="65"/>
      <c r="N113" s="65">
        <v>6500</v>
      </c>
      <c r="O113" s="65">
        <f t="shared" ref="O113:O115" si="44">(D113*N113)/100000</f>
        <v>15443.415000000001</v>
      </c>
      <c r="P113" s="99">
        <f t="shared" si="31"/>
        <v>1544.3415000000002</v>
      </c>
      <c r="Q113" s="99">
        <f t="shared" si="32"/>
        <v>4633.0245000000004</v>
      </c>
      <c r="R113" s="99">
        <f t="shared" si="33"/>
        <v>4633.0245000000004</v>
      </c>
      <c r="S113" s="99">
        <f t="shared" si="34"/>
        <v>4633.0245000000004</v>
      </c>
    </row>
    <row r="114" spans="1:19">
      <c r="A114" s="59">
        <v>2</v>
      </c>
      <c r="B114" s="111" t="s">
        <v>134</v>
      </c>
      <c r="C114" s="2" t="s">
        <v>151</v>
      </c>
      <c r="D114" s="108">
        <v>89536</v>
      </c>
      <c r="E114" s="109">
        <f t="shared" ref="E114:E123" si="45">0.1*D114</f>
        <v>8953.6</v>
      </c>
      <c r="F114" s="109">
        <f t="shared" ref="F114:F115" si="46">0.3*D114</f>
        <v>26860.799999999999</v>
      </c>
      <c r="G114" s="109">
        <f t="shared" si="42"/>
        <v>26860.799999999999</v>
      </c>
      <c r="H114" s="109">
        <f t="shared" si="43"/>
        <v>26860.799999999999</v>
      </c>
      <c r="I114" s="110" t="s">
        <v>110</v>
      </c>
      <c r="J114" s="65"/>
      <c r="K114" s="65"/>
      <c r="L114" s="65"/>
      <c r="M114" s="65"/>
      <c r="N114" s="65">
        <v>40000</v>
      </c>
      <c r="O114" s="65">
        <f t="shared" si="44"/>
        <v>35814.400000000001</v>
      </c>
      <c r="P114" s="99">
        <f t="shared" si="31"/>
        <v>3581.4400000000005</v>
      </c>
      <c r="Q114" s="99">
        <f t="shared" si="32"/>
        <v>10744.32</v>
      </c>
      <c r="R114" s="99">
        <f t="shared" si="33"/>
        <v>10744.32</v>
      </c>
      <c r="S114" s="99">
        <f t="shared" si="34"/>
        <v>10744.32</v>
      </c>
    </row>
    <row r="115" spans="1:19" ht="15" thickBot="1">
      <c r="A115" s="59">
        <v>3</v>
      </c>
      <c r="B115" s="111" t="s">
        <v>102</v>
      </c>
      <c r="C115" s="2" t="s">
        <v>151</v>
      </c>
      <c r="D115" s="108">
        <v>9730</v>
      </c>
      <c r="E115" s="109">
        <f t="shared" si="45"/>
        <v>973</v>
      </c>
      <c r="F115" s="109">
        <f t="shared" si="46"/>
        <v>2919</v>
      </c>
      <c r="G115" s="109">
        <f t="shared" si="42"/>
        <v>2919</v>
      </c>
      <c r="H115" s="109">
        <f t="shared" si="43"/>
        <v>2919</v>
      </c>
      <c r="I115" s="110" t="s">
        <v>110</v>
      </c>
      <c r="J115" s="65"/>
      <c r="K115" s="65"/>
      <c r="L115" s="65"/>
      <c r="M115" s="65"/>
      <c r="N115" s="65">
        <v>100000</v>
      </c>
      <c r="O115" s="65">
        <f t="shared" si="44"/>
        <v>9730</v>
      </c>
      <c r="P115" s="99">
        <f t="shared" si="31"/>
        <v>973</v>
      </c>
      <c r="Q115" s="99">
        <f t="shared" si="32"/>
        <v>2919</v>
      </c>
      <c r="R115" s="99">
        <f t="shared" si="33"/>
        <v>2919</v>
      </c>
      <c r="S115" s="99">
        <f t="shared" si="34"/>
        <v>2919</v>
      </c>
    </row>
    <row r="116" spans="1:19" ht="18.75" thickBot="1">
      <c r="A116" s="22" t="s">
        <v>109</v>
      </c>
      <c r="B116" s="42"/>
      <c r="C116" s="25"/>
      <c r="D116" s="25"/>
      <c r="E116" s="15"/>
      <c r="F116" s="15"/>
      <c r="G116" s="15"/>
      <c r="H116" s="15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</row>
    <row r="117" spans="1:19">
      <c r="A117" s="59">
        <v>1</v>
      </c>
      <c r="B117" s="111" t="s">
        <v>101</v>
      </c>
      <c r="C117" s="2" t="s">
        <v>151</v>
      </c>
      <c r="D117" s="114">
        <v>175851</v>
      </c>
      <c r="E117" s="109">
        <f t="shared" si="45"/>
        <v>17585.100000000002</v>
      </c>
      <c r="F117" s="109">
        <f t="shared" ref="F117:F119" si="47">0.3*D117</f>
        <v>52755.299999999996</v>
      </c>
      <c r="G117" s="109">
        <f t="shared" si="42"/>
        <v>52755.299999999996</v>
      </c>
      <c r="H117" s="109">
        <f t="shared" ref="H117:H119" si="48">0.3*D117</f>
        <v>52755.299999999996</v>
      </c>
      <c r="I117" s="110" t="s">
        <v>110</v>
      </c>
      <c r="J117" s="65"/>
      <c r="K117" s="65"/>
      <c r="L117" s="65"/>
      <c r="M117" s="65"/>
      <c r="N117" s="65">
        <v>6500</v>
      </c>
      <c r="O117" s="65">
        <f t="shared" ref="O117:O123" si="49">(D117*N117)/100000</f>
        <v>11430.315000000001</v>
      </c>
      <c r="P117" s="99">
        <f t="shared" si="31"/>
        <v>1143.0315000000001</v>
      </c>
      <c r="Q117" s="99">
        <f t="shared" si="32"/>
        <v>3429.0945000000002</v>
      </c>
      <c r="R117" s="99">
        <f t="shared" si="33"/>
        <v>3429.0945000000002</v>
      </c>
      <c r="S117" s="99">
        <f t="shared" si="34"/>
        <v>3429.0945000000002</v>
      </c>
    </row>
    <row r="118" spans="1:19">
      <c r="A118" s="59">
        <v>2</v>
      </c>
      <c r="B118" s="111" t="s">
        <v>134</v>
      </c>
      <c r="C118" s="2" t="s">
        <v>151</v>
      </c>
      <c r="D118" s="114">
        <v>53070</v>
      </c>
      <c r="E118" s="109">
        <f t="shared" si="45"/>
        <v>5307</v>
      </c>
      <c r="F118" s="109">
        <f t="shared" si="47"/>
        <v>15921</v>
      </c>
      <c r="G118" s="109">
        <f t="shared" si="42"/>
        <v>15921</v>
      </c>
      <c r="H118" s="109">
        <f t="shared" si="48"/>
        <v>15921</v>
      </c>
      <c r="I118" s="110" t="s">
        <v>110</v>
      </c>
      <c r="J118" s="65"/>
      <c r="K118" s="65"/>
      <c r="L118" s="65"/>
      <c r="M118" s="65"/>
      <c r="N118" s="65">
        <v>40000</v>
      </c>
      <c r="O118" s="65">
        <f t="shared" si="49"/>
        <v>21228</v>
      </c>
      <c r="P118" s="99">
        <f t="shared" si="31"/>
        <v>2122.8000000000002</v>
      </c>
      <c r="Q118" s="99">
        <f t="shared" si="32"/>
        <v>6368.4</v>
      </c>
      <c r="R118" s="99">
        <f t="shared" si="33"/>
        <v>6368.4</v>
      </c>
      <c r="S118" s="99">
        <f t="shared" si="34"/>
        <v>6368.4</v>
      </c>
    </row>
    <row r="119" spans="1:19">
      <c r="A119" s="59">
        <v>3</v>
      </c>
      <c r="B119" s="111" t="s">
        <v>102</v>
      </c>
      <c r="C119" s="2" t="s">
        <v>151</v>
      </c>
      <c r="D119" s="114">
        <v>10229</v>
      </c>
      <c r="E119" s="109">
        <f t="shared" si="45"/>
        <v>1022.9000000000001</v>
      </c>
      <c r="F119" s="109">
        <f t="shared" si="47"/>
        <v>3068.7</v>
      </c>
      <c r="G119" s="109">
        <f t="shared" si="42"/>
        <v>3068.7</v>
      </c>
      <c r="H119" s="109">
        <f t="shared" si="48"/>
        <v>3068.7</v>
      </c>
      <c r="I119" s="110" t="s">
        <v>110</v>
      </c>
      <c r="J119" s="65"/>
      <c r="K119" s="65"/>
      <c r="L119" s="65"/>
      <c r="M119" s="65"/>
      <c r="N119" s="65">
        <v>100000</v>
      </c>
      <c r="O119" s="65">
        <f t="shared" si="49"/>
        <v>10229</v>
      </c>
      <c r="P119" s="99">
        <f t="shared" si="31"/>
        <v>1022.9000000000001</v>
      </c>
      <c r="Q119" s="99">
        <f t="shared" si="32"/>
        <v>3068.7</v>
      </c>
      <c r="R119" s="99">
        <f t="shared" si="33"/>
        <v>3068.7</v>
      </c>
      <c r="S119" s="99">
        <f t="shared" si="34"/>
        <v>3068.7</v>
      </c>
    </row>
    <row r="120" spans="1:19" ht="18">
      <c r="A120" s="32" t="s">
        <v>105</v>
      </c>
      <c r="B120" s="25"/>
      <c r="C120" s="25"/>
      <c r="D120" s="25"/>
      <c r="E120" s="15"/>
      <c r="F120" s="15"/>
      <c r="G120" s="15"/>
      <c r="H120" s="15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</row>
    <row r="121" spans="1:19">
      <c r="A121" s="59">
        <v>1</v>
      </c>
      <c r="B121" s="111" t="s">
        <v>101</v>
      </c>
      <c r="C121" s="2" t="s">
        <v>151</v>
      </c>
      <c r="D121" s="108">
        <v>20672</v>
      </c>
      <c r="E121" s="109">
        <f t="shared" si="45"/>
        <v>2067.2000000000003</v>
      </c>
      <c r="F121" s="109">
        <f t="shared" ref="F121:F123" si="50">0.3*D121</f>
        <v>6201.5999999999995</v>
      </c>
      <c r="G121" s="109">
        <f t="shared" si="42"/>
        <v>6201.5999999999995</v>
      </c>
      <c r="H121" s="109">
        <f t="shared" ref="H121:H123" si="51">0.3*D121</f>
        <v>6201.5999999999995</v>
      </c>
      <c r="I121" s="110" t="s">
        <v>110</v>
      </c>
      <c r="J121" s="65"/>
      <c r="K121" s="65"/>
      <c r="L121" s="65"/>
      <c r="M121" s="65"/>
      <c r="N121" s="65">
        <v>6500</v>
      </c>
      <c r="O121" s="65">
        <f t="shared" si="49"/>
        <v>1343.68</v>
      </c>
      <c r="P121" s="99">
        <f t="shared" si="31"/>
        <v>134.36800000000002</v>
      </c>
      <c r="Q121" s="99">
        <f t="shared" si="32"/>
        <v>403.10399999999998</v>
      </c>
      <c r="R121" s="99">
        <f t="shared" si="33"/>
        <v>403.10399999999998</v>
      </c>
      <c r="S121" s="99">
        <f t="shared" si="34"/>
        <v>403.10399999999998</v>
      </c>
    </row>
    <row r="122" spans="1:19">
      <c r="A122" s="59">
        <v>2</v>
      </c>
      <c r="B122" s="111" t="s">
        <v>134</v>
      </c>
      <c r="C122" s="2" t="s">
        <v>151</v>
      </c>
      <c r="D122" s="108">
        <v>7130</v>
      </c>
      <c r="E122" s="109">
        <f t="shared" si="45"/>
        <v>713</v>
      </c>
      <c r="F122" s="109">
        <f t="shared" si="50"/>
        <v>2139</v>
      </c>
      <c r="G122" s="109">
        <f t="shared" si="42"/>
        <v>2139</v>
      </c>
      <c r="H122" s="109">
        <f t="shared" si="51"/>
        <v>2139</v>
      </c>
      <c r="I122" s="110" t="s">
        <v>110</v>
      </c>
      <c r="J122" s="65"/>
      <c r="K122" s="65"/>
      <c r="L122" s="65"/>
      <c r="M122" s="65"/>
      <c r="N122" s="65">
        <v>40000</v>
      </c>
      <c r="O122" s="65">
        <f t="shared" si="49"/>
        <v>2852</v>
      </c>
      <c r="P122" s="99">
        <f t="shared" si="31"/>
        <v>285.2</v>
      </c>
      <c r="Q122" s="99">
        <f t="shared" si="32"/>
        <v>855.6</v>
      </c>
      <c r="R122" s="99">
        <f t="shared" si="33"/>
        <v>855.6</v>
      </c>
      <c r="S122" s="99">
        <f t="shared" si="34"/>
        <v>855.6</v>
      </c>
    </row>
    <row r="123" spans="1:19" ht="15" thickBot="1">
      <c r="A123" s="59">
        <v>3</v>
      </c>
      <c r="B123" s="115" t="s">
        <v>102</v>
      </c>
      <c r="C123" s="2" t="s">
        <v>151</v>
      </c>
      <c r="D123" s="116">
        <v>3998</v>
      </c>
      <c r="E123" s="109">
        <f t="shared" si="45"/>
        <v>399.8</v>
      </c>
      <c r="F123" s="109">
        <f t="shared" si="50"/>
        <v>1199.3999999999999</v>
      </c>
      <c r="G123" s="109">
        <f t="shared" si="42"/>
        <v>1199.3999999999999</v>
      </c>
      <c r="H123" s="109">
        <f t="shared" si="51"/>
        <v>1199.3999999999999</v>
      </c>
      <c r="I123" s="117" t="s">
        <v>110</v>
      </c>
      <c r="J123" s="66"/>
      <c r="K123" s="66"/>
      <c r="L123" s="66"/>
      <c r="M123" s="66"/>
      <c r="N123" s="65">
        <v>100000</v>
      </c>
      <c r="O123" s="65">
        <f t="shared" si="49"/>
        <v>3998</v>
      </c>
      <c r="P123" s="99">
        <f>O123*0.1</f>
        <v>399.8</v>
      </c>
      <c r="Q123" s="99">
        <f t="shared" si="32"/>
        <v>1199.3999999999999</v>
      </c>
      <c r="R123" s="99">
        <f t="shared" si="33"/>
        <v>1199.3999999999999</v>
      </c>
      <c r="S123" s="99">
        <f t="shared" si="34"/>
        <v>1199.3999999999999</v>
      </c>
    </row>
    <row r="124" spans="1:19" ht="18.75" thickBot="1">
      <c r="A124" s="60" t="s">
        <v>111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4"/>
    </row>
    <row r="125" spans="1:19">
      <c r="A125" s="108">
        <v>1</v>
      </c>
      <c r="B125" s="118" t="s">
        <v>112</v>
      </c>
      <c r="C125" s="2" t="s">
        <v>151</v>
      </c>
      <c r="D125" s="119"/>
      <c r="E125" s="119"/>
      <c r="F125" s="119"/>
      <c r="G125" s="119"/>
      <c r="H125" s="119"/>
      <c r="I125" s="119"/>
      <c r="J125" s="119"/>
      <c r="K125" s="37"/>
      <c r="L125" s="37"/>
      <c r="M125" s="37"/>
      <c r="N125" s="37"/>
      <c r="O125" s="120">
        <v>18</v>
      </c>
      <c r="P125" s="121">
        <f>O125+(0.05*O125)</f>
        <v>18.899999999999999</v>
      </c>
      <c r="Q125" s="121">
        <f>P125+(0.05*P125)</f>
        <v>19.844999999999999</v>
      </c>
      <c r="R125" s="121">
        <f>Q125+(0.05*Q125)</f>
        <v>20.837249999999997</v>
      </c>
      <c r="S125" s="121">
        <f>R125+(0.05*R125)</f>
        <v>21.879112499999998</v>
      </c>
    </row>
    <row r="126" spans="1:19">
      <c r="A126" s="114">
        <v>2</v>
      </c>
      <c r="B126" s="122" t="s">
        <v>113</v>
      </c>
      <c r="C126" s="2" t="s">
        <v>151</v>
      </c>
      <c r="D126" s="101"/>
      <c r="E126" s="101"/>
      <c r="F126" s="101"/>
      <c r="G126" s="101"/>
      <c r="H126" s="101"/>
      <c r="I126" s="101"/>
      <c r="J126" s="101"/>
      <c r="K126" s="13"/>
      <c r="L126" s="13"/>
      <c r="M126" s="13"/>
      <c r="N126" s="13"/>
      <c r="O126" s="123">
        <v>45</v>
      </c>
      <c r="P126" s="124">
        <f>O126+(0.05*O126)</f>
        <v>47.25</v>
      </c>
      <c r="Q126" s="124">
        <f t="shared" ref="Q126:S131" si="52">P126+(0.05*P126)</f>
        <v>49.612499999999997</v>
      </c>
      <c r="R126" s="124">
        <f t="shared" si="52"/>
        <v>52.093125000000001</v>
      </c>
      <c r="S126" s="124">
        <f t="shared" si="52"/>
        <v>54.697781249999998</v>
      </c>
    </row>
    <row r="127" spans="1:19">
      <c r="A127" s="108">
        <v>3</v>
      </c>
      <c r="B127" s="125" t="s">
        <v>114</v>
      </c>
      <c r="C127" s="2" t="s">
        <v>151</v>
      </c>
      <c r="D127" s="101"/>
      <c r="E127" s="101"/>
      <c r="F127" s="101"/>
      <c r="G127" s="101"/>
      <c r="H127" s="101"/>
      <c r="I127" s="101"/>
      <c r="J127" s="101"/>
      <c r="K127" s="13"/>
      <c r="L127" s="13"/>
      <c r="M127" s="13"/>
      <c r="N127" s="13"/>
      <c r="O127" s="123">
        <v>70</v>
      </c>
      <c r="P127" s="124">
        <f>O127+(0.05*O127)</f>
        <v>73.5</v>
      </c>
      <c r="Q127" s="124">
        <f t="shared" si="52"/>
        <v>77.174999999999997</v>
      </c>
      <c r="R127" s="124">
        <f t="shared" si="52"/>
        <v>81.033749999999998</v>
      </c>
      <c r="S127" s="124">
        <f t="shared" si="52"/>
        <v>85.085437499999998</v>
      </c>
    </row>
    <row r="128" spans="1:19">
      <c r="A128" s="114">
        <v>4</v>
      </c>
      <c r="B128" s="122" t="s">
        <v>115</v>
      </c>
      <c r="C128" s="2" t="s">
        <v>151</v>
      </c>
      <c r="D128" s="101"/>
      <c r="E128" s="101"/>
      <c r="F128" s="101"/>
      <c r="G128" s="101"/>
      <c r="H128" s="101"/>
      <c r="I128" s="101"/>
      <c r="J128" s="101"/>
      <c r="K128" s="13"/>
      <c r="L128" s="13"/>
      <c r="M128" s="13"/>
      <c r="N128" s="13"/>
      <c r="O128" s="123">
        <v>37</v>
      </c>
      <c r="P128" s="124">
        <f>O128+(0.05*O128)</f>
        <v>38.85</v>
      </c>
      <c r="Q128" s="124">
        <f t="shared" si="52"/>
        <v>40.792500000000004</v>
      </c>
      <c r="R128" s="124">
        <f t="shared" si="52"/>
        <v>42.832125000000005</v>
      </c>
      <c r="S128" s="124">
        <f t="shared" si="52"/>
        <v>44.973731250000007</v>
      </c>
    </row>
    <row r="129" spans="1:19">
      <c r="A129" s="108">
        <v>5</v>
      </c>
      <c r="B129" s="125" t="s">
        <v>116</v>
      </c>
      <c r="C129" s="2" t="s">
        <v>151</v>
      </c>
      <c r="D129" s="101"/>
      <c r="E129" s="101"/>
      <c r="F129" s="101"/>
      <c r="G129" s="101"/>
      <c r="H129" s="101"/>
      <c r="I129" s="101"/>
      <c r="J129" s="101"/>
      <c r="K129" s="13"/>
      <c r="L129" s="13"/>
      <c r="M129" s="13"/>
      <c r="N129" s="13"/>
      <c r="O129" s="123">
        <v>98</v>
      </c>
      <c r="P129" s="124">
        <f>O129+(0.05*O129)</f>
        <v>102.9</v>
      </c>
      <c r="Q129" s="124">
        <f t="shared" si="52"/>
        <v>108.045</v>
      </c>
      <c r="R129" s="124">
        <f t="shared" si="52"/>
        <v>113.44725</v>
      </c>
      <c r="S129" s="124">
        <f t="shared" si="52"/>
        <v>119.1196125</v>
      </c>
    </row>
    <row r="130" spans="1:19">
      <c r="A130" s="114">
        <v>6</v>
      </c>
      <c r="B130" s="122" t="s">
        <v>117</v>
      </c>
      <c r="C130" s="2" t="s">
        <v>151</v>
      </c>
      <c r="D130" s="101"/>
      <c r="E130" s="101"/>
      <c r="F130" s="101"/>
      <c r="G130" s="101"/>
      <c r="H130" s="101"/>
      <c r="I130" s="101"/>
      <c r="J130" s="101"/>
      <c r="K130" s="13"/>
      <c r="L130" s="13"/>
      <c r="M130" s="13"/>
      <c r="N130" s="13"/>
      <c r="O130" s="123">
        <v>8</v>
      </c>
      <c r="P130" s="124">
        <f>O130+(0.05*O130)</f>
        <v>8.4</v>
      </c>
      <c r="Q130" s="124">
        <f t="shared" si="52"/>
        <v>8.82</v>
      </c>
      <c r="R130" s="124">
        <f t="shared" si="52"/>
        <v>9.261000000000001</v>
      </c>
      <c r="S130" s="124">
        <f t="shared" si="52"/>
        <v>9.7240500000000019</v>
      </c>
    </row>
    <row r="131" spans="1:19" ht="15" thickBot="1">
      <c r="A131" s="116">
        <v>7</v>
      </c>
      <c r="B131" s="126" t="s">
        <v>118</v>
      </c>
      <c r="C131" s="2" t="s">
        <v>151</v>
      </c>
      <c r="D131" s="127"/>
      <c r="E131" s="127"/>
      <c r="F131" s="127"/>
      <c r="G131" s="127"/>
      <c r="H131" s="127"/>
      <c r="I131" s="127"/>
      <c r="J131" s="127"/>
      <c r="K131" s="18"/>
      <c r="L131" s="18"/>
      <c r="M131" s="18"/>
      <c r="N131" s="18"/>
      <c r="O131" s="128">
        <v>2.64</v>
      </c>
      <c r="P131" s="129">
        <f>O131+(0.05*O131)</f>
        <v>2.7720000000000002</v>
      </c>
      <c r="Q131" s="129">
        <f t="shared" si="52"/>
        <v>2.9106000000000001</v>
      </c>
      <c r="R131" s="129">
        <f t="shared" si="52"/>
        <v>3.05613</v>
      </c>
      <c r="S131" s="129">
        <f t="shared" si="52"/>
        <v>3.2089365000000001</v>
      </c>
    </row>
    <row r="132" spans="1:19" ht="18">
      <c r="A132" s="43" t="s">
        <v>133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61"/>
    </row>
    <row r="133" spans="1:19">
      <c r="A133" s="130">
        <v>1</v>
      </c>
      <c r="B133" s="125" t="s">
        <v>126</v>
      </c>
      <c r="C133" s="2" t="s">
        <v>151</v>
      </c>
      <c r="D133" s="101">
        <v>201</v>
      </c>
      <c r="E133" s="101"/>
      <c r="F133" s="101"/>
      <c r="G133" s="132" t="s">
        <v>135</v>
      </c>
      <c r="H133" s="101"/>
      <c r="I133" s="101" t="s">
        <v>131</v>
      </c>
      <c r="J133" s="101"/>
      <c r="K133" s="13"/>
      <c r="L133" s="13"/>
      <c r="M133" s="13"/>
      <c r="N133" s="13"/>
      <c r="O133" s="13">
        <v>165000</v>
      </c>
      <c r="P133" s="131"/>
      <c r="Q133" s="132" t="s">
        <v>135</v>
      </c>
      <c r="R133" s="132" t="s">
        <v>135</v>
      </c>
      <c r="S133" s="132" t="s">
        <v>135</v>
      </c>
    </row>
    <row r="134" spans="1:19">
      <c r="A134" s="130">
        <v>2</v>
      </c>
      <c r="B134" s="122" t="s">
        <v>127</v>
      </c>
      <c r="C134" s="2" t="s">
        <v>151</v>
      </c>
      <c r="D134" s="101">
        <v>62</v>
      </c>
      <c r="E134" s="101"/>
      <c r="F134" s="101"/>
      <c r="G134" s="132" t="s">
        <v>135</v>
      </c>
      <c r="H134" s="101"/>
      <c r="I134" s="101" t="s">
        <v>62</v>
      </c>
      <c r="J134" s="101"/>
      <c r="K134" s="13"/>
      <c r="L134" s="13"/>
      <c r="M134" s="13"/>
      <c r="N134" s="90">
        <f>O134/D134</f>
        <v>646.77419354838707</v>
      </c>
      <c r="O134" s="13">
        <v>40100</v>
      </c>
      <c r="P134" s="124">
        <f>37.8*N134</f>
        <v>24448.06451612903</v>
      </c>
      <c r="Q134" s="124">
        <f>24*N134</f>
        <v>15522.58064516129</v>
      </c>
      <c r="R134" s="132" t="s">
        <v>135</v>
      </c>
      <c r="S134" s="132" t="s">
        <v>135</v>
      </c>
    </row>
    <row r="135" spans="1:19">
      <c r="A135" s="130">
        <v>3</v>
      </c>
      <c r="B135" s="125" t="s">
        <v>128</v>
      </c>
      <c r="C135" s="2" t="s">
        <v>151</v>
      </c>
      <c r="D135" s="101">
        <v>56</v>
      </c>
      <c r="E135" s="101"/>
      <c r="F135" s="101"/>
      <c r="G135" s="132" t="s">
        <v>135</v>
      </c>
      <c r="H135" s="101"/>
      <c r="I135" s="101" t="s">
        <v>132</v>
      </c>
      <c r="J135" s="101"/>
      <c r="K135" s="13"/>
      <c r="L135" s="13"/>
      <c r="M135" s="13"/>
      <c r="N135" s="133">
        <v>484</v>
      </c>
      <c r="O135" s="13">
        <f>(D135*N135)</f>
        <v>27104</v>
      </c>
      <c r="P135" s="124">
        <f>N135*34</f>
        <v>16456</v>
      </c>
      <c r="Q135" s="124">
        <f>N135*22</f>
        <v>10648</v>
      </c>
      <c r="R135" s="132" t="s">
        <v>135</v>
      </c>
      <c r="S135" s="132" t="s">
        <v>135</v>
      </c>
    </row>
    <row r="136" spans="1:19">
      <c r="A136" s="130">
        <v>4</v>
      </c>
      <c r="B136" s="122" t="s">
        <v>129</v>
      </c>
      <c r="C136" s="2" t="s">
        <v>151</v>
      </c>
      <c r="D136" s="101">
        <v>56</v>
      </c>
      <c r="E136" s="101"/>
      <c r="F136" s="101"/>
      <c r="G136" s="132" t="s">
        <v>135</v>
      </c>
      <c r="H136" s="101"/>
      <c r="I136" s="101" t="s">
        <v>132</v>
      </c>
      <c r="J136" s="101"/>
      <c r="K136" s="13"/>
      <c r="L136" s="13"/>
      <c r="M136" s="13"/>
      <c r="N136" s="13">
        <v>0</v>
      </c>
      <c r="O136" s="13">
        <v>0</v>
      </c>
      <c r="P136" s="132" t="s">
        <v>135</v>
      </c>
      <c r="Q136" s="132" t="s">
        <v>135</v>
      </c>
      <c r="R136" s="132" t="s">
        <v>135</v>
      </c>
      <c r="S136" s="132" t="s">
        <v>135</v>
      </c>
    </row>
    <row r="137" spans="1:19">
      <c r="A137" s="130">
        <v>5</v>
      </c>
      <c r="B137" s="125" t="s">
        <v>130</v>
      </c>
      <c r="C137" s="2" t="s">
        <v>151</v>
      </c>
      <c r="D137" s="101">
        <v>56</v>
      </c>
      <c r="E137" s="101"/>
      <c r="F137" s="101"/>
      <c r="G137" s="132" t="s">
        <v>135</v>
      </c>
      <c r="H137" s="101"/>
      <c r="I137" s="101" t="s">
        <v>132</v>
      </c>
      <c r="J137" s="101"/>
      <c r="K137" s="13"/>
      <c r="L137" s="13"/>
      <c r="M137" s="13"/>
      <c r="N137" s="133">
        <v>509</v>
      </c>
      <c r="O137" s="13">
        <f>(N137*D137)</f>
        <v>28504</v>
      </c>
      <c r="P137" s="124">
        <f>N137*34</f>
        <v>17306</v>
      </c>
      <c r="Q137" s="124">
        <f>N137*22</f>
        <v>11198</v>
      </c>
      <c r="R137" s="132" t="s">
        <v>135</v>
      </c>
      <c r="S137" s="132" t="s">
        <v>135</v>
      </c>
    </row>
    <row r="138" spans="1:19">
      <c r="K138" s="12"/>
      <c r="L138" s="12"/>
      <c r="M138" s="12"/>
      <c r="N138" s="12"/>
      <c r="O138" s="12"/>
      <c r="P138" s="92"/>
      <c r="Q138" s="92"/>
      <c r="R138" s="92"/>
      <c r="S138" s="92"/>
    </row>
  </sheetData>
  <mergeCells count="41">
    <mergeCell ref="A120:D120"/>
    <mergeCell ref="I120:S120"/>
    <mergeCell ref="A124:S124"/>
    <mergeCell ref="A132:S132"/>
    <mergeCell ref="A103:D103"/>
    <mergeCell ref="I103:S103"/>
    <mergeCell ref="A112:D112"/>
    <mergeCell ref="I112:S112"/>
    <mergeCell ref="A116:D116"/>
    <mergeCell ref="I116:S116"/>
    <mergeCell ref="A21:S21"/>
    <mergeCell ref="A47:S47"/>
    <mergeCell ref="A64:S64"/>
    <mergeCell ref="A67:S67"/>
    <mergeCell ref="A97:S97"/>
    <mergeCell ref="A99:D99"/>
    <mergeCell ref="I99:S99"/>
    <mergeCell ref="O2:O3"/>
    <mergeCell ref="P2:P3"/>
    <mergeCell ref="Q2:Q3"/>
    <mergeCell ref="R2:R3"/>
    <mergeCell ref="S2:S3"/>
    <mergeCell ref="A4:S4"/>
    <mergeCell ref="F2:F3"/>
    <mergeCell ref="G2:G3"/>
    <mergeCell ref="H2:H3"/>
    <mergeCell ref="I2:I3"/>
    <mergeCell ref="J2:J3"/>
    <mergeCell ref="N2:N3"/>
    <mergeCell ref="A1:S1"/>
    <mergeCell ref="A2:A3"/>
    <mergeCell ref="A107:D107"/>
    <mergeCell ref="I107:S107"/>
    <mergeCell ref="A111:D111"/>
    <mergeCell ref="I111:S111"/>
    <mergeCell ref="A98:D98"/>
    <mergeCell ref="I98:S98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topLeftCell="A119" workbookViewId="0">
      <selection activeCell="H133" sqref="H133:H137"/>
    </sheetView>
  </sheetViews>
  <sheetFormatPr defaultRowHeight="14.25"/>
  <cols>
    <col min="1" max="1" width="5.42578125" style="90" customWidth="1"/>
    <col min="2" max="2" width="45.5703125" style="90" customWidth="1"/>
    <col min="3" max="3" width="34.28515625" style="90" customWidth="1"/>
    <col min="4" max="4" width="21.28515625" style="90" hidden="1" customWidth="1"/>
    <col min="5" max="5" width="19.28515625" style="90" hidden="1" customWidth="1"/>
    <col min="6" max="7" width="14.7109375" style="90" hidden="1" customWidth="1"/>
    <col min="8" max="8" width="14.7109375" style="90" bestFit="1" customWidth="1"/>
    <col min="9" max="9" width="17.28515625" style="90" bestFit="1" customWidth="1"/>
    <col min="10" max="10" width="16.7109375" style="90" hidden="1" customWidth="1"/>
    <col min="11" max="12" width="18.28515625" style="12" hidden="1" customWidth="1"/>
    <col min="13" max="13" width="17.85546875" style="12" hidden="1" customWidth="1"/>
    <col min="14" max="14" width="17.7109375" style="12" hidden="1" customWidth="1"/>
    <col min="15" max="15" width="19.85546875" style="12" hidden="1" customWidth="1"/>
    <col min="16" max="16" width="19.140625" style="92" hidden="1" customWidth="1"/>
    <col min="17" max="18" width="50.85546875" style="92" hidden="1" customWidth="1"/>
    <col min="19" max="19" width="17.28515625" style="92" customWidth="1"/>
    <col min="20" max="20" width="27" style="90" customWidth="1"/>
    <col min="21" max="21" width="9.140625" style="90"/>
    <col min="22" max="22" width="19" style="90" bestFit="1" customWidth="1"/>
    <col min="23" max="23" width="9.140625" style="90"/>
    <col min="24" max="24" width="32.28515625" style="90" customWidth="1"/>
    <col min="25" max="16384" width="9.140625" style="90"/>
  </cols>
  <sheetData>
    <row r="1" spans="1:19" ht="21" thickBot="1">
      <c r="A1" s="134" t="s">
        <v>156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19" ht="15">
      <c r="A2" s="30" t="s">
        <v>1</v>
      </c>
      <c r="B2" s="27" t="s">
        <v>2</v>
      </c>
      <c r="C2" s="27" t="s">
        <v>150</v>
      </c>
      <c r="D2" s="26" t="s">
        <v>139</v>
      </c>
      <c r="E2" s="20" t="s">
        <v>140</v>
      </c>
      <c r="F2" s="20" t="s">
        <v>141</v>
      </c>
      <c r="G2" s="20" t="s">
        <v>142</v>
      </c>
      <c r="H2" s="20" t="s">
        <v>143</v>
      </c>
      <c r="I2" s="88" t="s">
        <v>152</v>
      </c>
      <c r="J2" s="26" t="s">
        <v>3</v>
      </c>
      <c r="K2" s="9"/>
      <c r="L2" s="9"/>
      <c r="N2" s="20" t="s">
        <v>97</v>
      </c>
      <c r="O2" s="20" t="s">
        <v>148</v>
      </c>
      <c r="P2" s="20" t="s">
        <v>144</v>
      </c>
      <c r="Q2" s="20" t="s">
        <v>145</v>
      </c>
      <c r="R2" s="20" t="s">
        <v>146</v>
      </c>
      <c r="S2" s="20" t="s">
        <v>147</v>
      </c>
    </row>
    <row r="3" spans="1:19" ht="39" customHeight="1" thickBot="1">
      <c r="A3" s="29">
        <v>1</v>
      </c>
      <c r="B3" s="21" t="s">
        <v>4</v>
      </c>
      <c r="C3" s="21" t="s">
        <v>4</v>
      </c>
      <c r="D3" s="27">
        <v>351</v>
      </c>
      <c r="E3" s="31">
        <v>54</v>
      </c>
      <c r="F3" s="31">
        <v>54</v>
      </c>
      <c r="G3" s="31">
        <v>54</v>
      </c>
      <c r="H3" s="31">
        <v>54</v>
      </c>
      <c r="I3" s="89" t="s">
        <v>5</v>
      </c>
      <c r="J3" s="27">
        <v>351</v>
      </c>
      <c r="K3" s="9"/>
      <c r="L3" s="9"/>
      <c r="N3" s="21">
        <v>54</v>
      </c>
      <c r="O3" s="21">
        <v>54</v>
      </c>
      <c r="P3" s="31">
        <v>54</v>
      </c>
      <c r="Q3" s="31">
        <v>54</v>
      </c>
      <c r="R3" s="31">
        <v>54</v>
      </c>
      <c r="S3" s="31">
        <v>54</v>
      </c>
    </row>
    <row r="4" spans="1:19" ht="18.75" thickBot="1">
      <c r="A4" s="22" t="s">
        <v>0</v>
      </c>
      <c r="B4" s="23"/>
      <c r="C4" s="23"/>
      <c r="D4" s="23"/>
      <c r="E4" s="23"/>
      <c r="F4" s="23"/>
      <c r="G4" s="23"/>
      <c r="H4" s="23"/>
      <c r="I4" s="41"/>
      <c r="J4" s="41"/>
      <c r="K4" s="41"/>
      <c r="L4" s="41"/>
      <c r="M4" s="41"/>
      <c r="N4" s="41"/>
      <c r="O4" s="41"/>
      <c r="P4" s="41"/>
      <c r="Q4" s="41"/>
      <c r="R4" s="41"/>
      <c r="S4" s="61"/>
    </row>
    <row r="5" spans="1:19">
      <c r="A5" s="4">
        <v>1</v>
      </c>
      <c r="B5" s="2" t="s">
        <v>4</v>
      </c>
      <c r="C5" s="2" t="s">
        <v>151</v>
      </c>
      <c r="D5" s="3">
        <v>351</v>
      </c>
      <c r="E5" s="68">
        <f t="shared" ref="E5:E19" si="0">0.2*D5</f>
        <v>70.2</v>
      </c>
      <c r="F5" s="68">
        <f>0.4*D5</f>
        <v>140.4</v>
      </c>
      <c r="G5" s="68">
        <f>0.25*D5</f>
        <v>87.75</v>
      </c>
      <c r="H5" s="68">
        <f>0.15*D5</f>
        <v>52.65</v>
      </c>
      <c r="I5" s="3" t="s">
        <v>7</v>
      </c>
      <c r="J5" s="3">
        <v>351</v>
      </c>
      <c r="K5" s="14"/>
      <c r="L5" s="14"/>
      <c r="M5" s="13"/>
      <c r="N5" s="69">
        <v>6463321.222222222</v>
      </c>
      <c r="O5" s="69">
        <v>22686.25749</v>
      </c>
      <c r="P5" s="70">
        <f>0.2*O5</f>
        <v>4537.2514980000005</v>
      </c>
      <c r="Q5" s="70">
        <f>0.4*O5</f>
        <v>9074.5029960000011</v>
      </c>
      <c r="R5" s="70">
        <f>0.25*O5</f>
        <v>5671.5643725</v>
      </c>
      <c r="S5" s="70">
        <f>0.15*O5</f>
        <v>3402.9386234999997</v>
      </c>
    </row>
    <row r="6" spans="1:19">
      <c r="A6" s="4">
        <v>2</v>
      </c>
      <c r="B6" s="2" t="s">
        <v>6</v>
      </c>
      <c r="C6" s="2" t="s">
        <v>151</v>
      </c>
      <c r="D6" s="3">
        <v>468</v>
      </c>
      <c r="E6" s="68">
        <f t="shared" si="0"/>
        <v>93.600000000000009</v>
      </c>
      <c r="F6" s="68">
        <f t="shared" ref="F6:F19" si="1">0.4*D6</f>
        <v>187.20000000000002</v>
      </c>
      <c r="G6" s="68">
        <f t="shared" ref="G6:G19" si="2">0.25*D6</f>
        <v>117</v>
      </c>
      <c r="H6" s="68">
        <f t="shared" ref="H6:H19" si="3">0.15*D6</f>
        <v>70.2</v>
      </c>
      <c r="I6" s="3" t="s">
        <v>7</v>
      </c>
      <c r="J6" s="3">
        <v>468</v>
      </c>
      <c r="K6" s="14"/>
      <c r="L6" s="14"/>
      <c r="M6" s="13"/>
      <c r="N6" s="69">
        <v>101624.01851851853</v>
      </c>
      <c r="O6" s="69">
        <v>475.60040666666674</v>
      </c>
      <c r="P6" s="70">
        <f t="shared" ref="P6:P19" si="4">0.2*O6</f>
        <v>95.12008133333336</v>
      </c>
      <c r="Q6" s="70">
        <f t="shared" ref="Q6:Q66" si="5">0.4*O6</f>
        <v>190.24016266666672</v>
      </c>
      <c r="R6" s="70">
        <f t="shared" ref="R6:R69" si="6">0.25*O6</f>
        <v>118.90010166666669</v>
      </c>
      <c r="S6" s="70">
        <f t="shared" ref="S6:S69" si="7">0.15*O6</f>
        <v>71.340061000000006</v>
      </c>
    </row>
    <row r="7" spans="1:19">
      <c r="A7" s="4">
        <v>3</v>
      </c>
      <c r="B7" s="2" t="s">
        <v>8</v>
      </c>
      <c r="C7" s="2" t="s">
        <v>151</v>
      </c>
      <c r="D7" s="3">
        <v>39</v>
      </c>
      <c r="E7" s="68">
        <f t="shared" si="0"/>
        <v>7.8000000000000007</v>
      </c>
      <c r="F7" s="68">
        <f t="shared" si="1"/>
        <v>15.600000000000001</v>
      </c>
      <c r="G7" s="68">
        <f t="shared" si="2"/>
        <v>9.75</v>
      </c>
      <c r="H7" s="68">
        <f t="shared" si="3"/>
        <v>5.85</v>
      </c>
      <c r="I7" s="3" t="s">
        <v>5</v>
      </c>
      <c r="J7" s="3">
        <v>39</v>
      </c>
      <c r="K7" s="14"/>
      <c r="L7" s="14"/>
      <c r="M7" s="13"/>
      <c r="N7" s="69">
        <v>1643598.6666666667</v>
      </c>
      <c r="O7" s="69">
        <v>641.00347999999997</v>
      </c>
      <c r="P7" s="70">
        <f t="shared" si="4"/>
        <v>128.20069599999999</v>
      </c>
      <c r="Q7" s="70">
        <f t="shared" si="5"/>
        <v>256.40139199999999</v>
      </c>
      <c r="R7" s="70">
        <f t="shared" si="6"/>
        <v>160.25086999999999</v>
      </c>
      <c r="S7" s="70">
        <f t="shared" si="7"/>
        <v>96.150521999999995</v>
      </c>
    </row>
    <row r="8" spans="1:19">
      <c r="A8" s="4">
        <v>4</v>
      </c>
      <c r="B8" s="5" t="s">
        <v>9</v>
      </c>
      <c r="C8" s="2" t="s">
        <v>151</v>
      </c>
      <c r="D8" s="4">
        <v>339300</v>
      </c>
      <c r="E8" s="68">
        <f t="shared" si="0"/>
        <v>67860</v>
      </c>
      <c r="F8" s="68">
        <f t="shared" si="1"/>
        <v>135720</v>
      </c>
      <c r="G8" s="68">
        <f t="shared" si="2"/>
        <v>84825</v>
      </c>
      <c r="H8" s="68">
        <f t="shared" si="3"/>
        <v>50895</v>
      </c>
      <c r="I8" s="4" t="s">
        <v>10</v>
      </c>
      <c r="J8" s="4">
        <v>339300</v>
      </c>
      <c r="K8" s="71"/>
      <c r="L8" s="71"/>
      <c r="M8" s="13"/>
      <c r="N8" s="69">
        <v>256</v>
      </c>
      <c r="O8" s="69">
        <v>868.60799999999995</v>
      </c>
      <c r="P8" s="70">
        <f t="shared" si="4"/>
        <v>173.7216</v>
      </c>
      <c r="Q8" s="70">
        <f t="shared" si="5"/>
        <v>347.44319999999999</v>
      </c>
      <c r="R8" s="70">
        <f t="shared" si="6"/>
        <v>217.15199999999999</v>
      </c>
      <c r="S8" s="70">
        <f t="shared" si="7"/>
        <v>130.29119999999998</v>
      </c>
    </row>
    <row r="9" spans="1:19">
      <c r="A9" s="4">
        <v>5</v>
      </c>
      <c r="B9" s="5" t="s">
        <v>11</v>
      </c>
      <c r="C9" s="2" t="s">
        <v>151</v>
      </c>
      <c r="D9" s="4">
        <v>85800</v>
      </c>
      <c r="E9" s="68">
        <f t="shared" si="0"/>
        <v>17160</v>
      </c>
      <c r="F9" s="68">
        <f t="shared" si="1"/>
        <v>34320</v>
      </c>
      <c r="G9" s="68">
        <f t="shared" si="2"/>
        <v>21450</v>
      </c>
      <c r="H9" s="68">
        <f t="shared" si="3"/>
        <v>12870</v>
      </c>
      <c r="I9" s="4" t="s">
        <v>10</v>
      </c>
      <c r="J9" s="4">
        <v>85800</v>
      </c>
      <c r="K9" s="71"/>
      <c r="L9" s="71"/>
      <c r="M9" s="13"/>
      <c r="N9" s="69">
        <v>660</v>
      </c>
      <c r="O9" s="69">
        <v>566.28</v>
      </c>
      <c r="P9" s="70">
        <f t="shared" si="4"/>
        <v>113.256</v>
      </c>
      <c r="Q9" s="70">
        <f t="shared" si="5"/>
        <v>226.512</v>
      </c>
      <c r="R9" s="70">
        <f t="shared" si="6"/>
        <v>141.57</v>
      </c>
      <c r="S9" s="70">
        <f t="shared" si="7"/>
        <v>84.941999999999993</v>
      </c>
    </row>
    <row r="10" spans="1:19">
      <c r="A10" s="4">
        <v>6</v>
      </c>
      <c r="B10" s="5" t="s">
        <v>12</v>
      </c>
      <c r="C10" s="2" t="s">
        <v>151</v>
      </c>
      <c r="D10" s="4">
        <v>1657500</v>
      </c>
      <c r="E10" s="68">
        <f t="shared" si="0"/>
        <v>331500</v>
      </c>
      <c r="F10" s="68">
        <f t="shared" si="1"/>
        <v>663000</v>
      </c>
      <c r="G10" s="68">
        <f t="shared" si="2"/>
        <v>414375</v>
      </c>
      <c r="H10" s="68">
        <f t="shared" si="3"/>
        <v>248625</v>
      </c>
      <c r="I10" s="4" t="s">
        <v>10</v>
      </c>
      <c r="J10" s="4">
        <v>1657500</v>
      </c>
      <c r="K10" s="71"/>
      <c r="L10" s="71"/>
      <c r="M10" s="13"/>
      <c r="N10" s="69">
        <v>40</v>
      </c>
      <c r="O10" s="69">
        <v>663</v>
      </c>
      <c r="P10" s="70">
        <f t="shared" si="4"/>
        <v>132.6</v>
      </c>
      <c r="Q10" s="70">
        <f t="shared" si="5"/>
        <v>265.2</v>
      </c>
      <c r="R10" s="70">
        <f t="shared" si="6"/>
        <v>165.75</v>
      </c>
      <c r="S10" s="70">
        <f t="shared" si="7"/>
        <v>99.45</v>
      </c>
    </row>
    <row r="11" spans="1:19">
      <c r="A11" s="4">
        <v>7</v>
      </c>
      <c r="B11" s="5" t="s">
        <v>13</v>
      </c>
      <c r="C11" s="2" t="s">
        <v>151</v>
      </c>
      <c r="D11" s="4">
        <v>30420</v>
      </c>
      <c r="E11" s="68">
        <f t="shared" si="0"/>
        <v>6084</v>
      </c>
      <c r="F11" s="68">
        <f t="shared" si="1"/>
        <v>12168</v>
      </c>
      <c r="G11" s="68">
        <f t="shared" si="2"/>
        <v>7605</v>
      </c>
      <c r="H11" s="68">
        <f t="shared" si="3"/>
        <v>4563</v>
      </c>
      <c r="I11" s="4" t="s">
        <v>5</v>
      </c>
      <c r="J11" s="4">
        <v>30420</v>
      </c>
      <c r="K11" s="71"/>
      <c r="L11" s="71"/>
      <c r="M11" s="13"/>
      <c r="N11" s="69">
        <v>9641</v>
      </c>
      <c r="O11" s="69">
        <v>2932.7921999999999</v>
      </c>
      <c r="P11" s="70">
        <f t="shared" si="4"/>
        <v>586.55844000000002</v>
      </c>
      <c r="Q11" s="70">
        <f t="shared" si="5"/>
        <v>1173.11688</v>
      </c>
      <c r="R11" s="70">
        <f t="shared" si="6"/>
        <v>733.19804999999997</v>
      </c>
      <c r="S11" s="70">
        <f t="shared" si="7"/>
        <v>439.91882999999996</v>
      </c>
    </row>
    <row r="12" spans="1:19">
      <c r="A12" s="4">
        <v>8</v>
      </c>
      <c r="B12" s="5" t="s">
        <v>14</v>
      </c>
      <c r="C12" s="2" t="s">
        <v>151</v>
      </c>
      <c r="D12" s="4">
        <v>195</v>
      </c>
      <c r="E12" s="68">
        <f t="shared" si="0"/>
        <v>39</v>
      </c>
      <c r="F12" s="68">
        <f t="shared" si="1"/>
        <v>78</v>
      </c>
      <c r="G12" s="68">
        <f t="shared" si="2"/>
        <v>48.75</v>
      </c>
      <c r="H12" s="68">
        <f t="shared" si="3"/>
        <v>29.25</v>
      </c>
      <c r="I12" s="4" t="s">
        <v>5</v>
      </c>
      <c r="J12" s="4">
        <v>195</v>
      </c>
      <c r="K12" s="71"/>
      <c r="L12" s="71"/>
      <c r="M12" s="13"/>
      <c r="N12" s="69">
        <v>403029</v>
      </c>
      <c r="O12" s="69">
        <v>785.90655000000004</v>
      </c>
      <c r="P12" s="70">
        <f t="shared" si="4"/>
        <v>157.18131000000002</v>
      </c>
      <c r="Q12" s="70">
        <f t="shared" si="5"/>
        <v>314.36262000000005</v>
      </c>
      <c r="R12" s="70">
        <f t="shared" si="6"/>
        <v>196.47663750000001</v>
      </c>
      <c r="S12" s="70">
        <f t="shared" si="7"/>
        <v>117.8859825</v>
      </c>
    </row>
    <row r="13" spans="1:19">
      <c r="A13" s="4">
        <v>9</v>
      </c>
      <c r="B13" s="5" t="s">
        <v>15</v>
      </c>
      <c r="C13" s="2" t="s">
        <v>151</v>
      </c>
      <c r="D13" s="4">
        <v>546</v>
      </c>
      <c r="E13" s="68">
        <f t="shared" si="0"/>
        <v>109.2</v>
      </c>
      <c r="F13" s="68">
        <f t="shared" si="1"/>
        <v>218.4</v>
      </c>
      <c r="G13" s="68">
        <f t="shared" si="2"/>
        <v>136.5</v>
      </c>
      <c r="H13" s="68">
        <f t="shared" si="3"/>
        <v>81.899999999999991</v>
      </c>
      <c r="I13" s="4" t="s">
        <v>5</v>
      </c>
      <c r="J13" s="4">
        <v>546</v>
      </c>
      <c r="K13" s="71"/>
      <c r="L13" s="71"/>
      <c r="M13" s="13"/>
      <c r="N13" s="69">
        <v>58378</v>
      </c>
      <c r="O13" s="69">
        <v>318.74387999999999</v>
      </c>
      <c r="P13" s="70">
        <f t="shared" si="4"/>
        <v>63.748775999999999</v>
      </c>
      <c r="Q13" s="70">
        <f t="shared" si="5"/>
        <v>127.497552</v>
      </c>
      <c r="R13" s="70">
        <f t="shared" si="6"/>
        <v>79.685969999999998</v>
      </c>
      <c r="S13" s="70">
        <f t="shared" si="7"/>
        <v>47.811581999999994</v>
      </c>
    </row>
    <row r="14" spans="1:19">
      <c r="A14" s="4">
        <v>10</v>
      </c>
      <c r="B14" s="5" t="s">
        <v>16</v>
      </c>
      <c r="C14" s="2" t="s">
        <v>151</v>
      </c>
      <c r="D14" s="4">
        <v>37830</v>
      </c>
      <c r="E14" s="68">
        <f t="shared" si="0"/>
        <v>7566</v>
      </c>
      <c r="F14" s="68">
        <f t="shared" si="1"/>
        <v>15132</v>
      </c>
      <c r="G14" s="68">
        <f t="shared" si="2"/>
        <v>9457.5</v>
      </c>
      <c r="H14" s="68">
        <f t="shared" si="3"/>
        <v>5674.5</v>
      </c>
      <c r="I14" s="4" t="s">
        <v>10</v>
      </c>
      <c r="J14" s="4">
        <v>37830</v>
      </c>
      <c r="K14" s="71"/>
      <c r="L14" s="71"/>
      <c r="M14" s="13"/>
      <c r="N14" s="69">
        <v>908</v>
      </c>
      <c r="O14" s="69">
        <v>343.49639999999999</v>
      </c>
      <c r="P14" s="70">
        <f t="shared" si="4"/>
        <v>68.699280000000002</v>
      </c>
      <c r="Q14" s="70">
        <f t="shared" si="5"/>
        <v>137.39856</v>
      </c>
      <c r="R14" s="70">
        <f t="shared" si="6"/>
        <v>85.874099999999999</v>
      </c>
      <c r="S14" s="70">
        <f t="shared" si="7"/>
        <v>51.524459999999998</v>
      </c>
    </row>
    <row r="15" spans="1:19">
      <c r="A15" s="4">
        <v>11</v>
      </c>
      <c r="B15" s="5" t="s">
        <v>17</v>
      </c>
      <c r="C15" s="2" t="s">
        <v>151</v>
      </c>
      <c r="D15" s="4">
        <v>273</v>
      </c>
      <c r="E15" s="68">
        <f t="shared" si="0"/>
        <v>54.6</v>
      </c>
      <c r="F15" s="68">
        <f t="shared" si="1"/>
        <v>109.2</v>
      </c>
      <c r="G15" s="68">
        <f t="shared" si="2"/>
        <v>68.25</v>
      </c>
      <c r="H15" s="68">
        <f t="shared" si="3"/>
        <v>40.949999999999996</v>
      </c>
      <c r="I15" s="4" t="s">
        <v>5</v>
      </c>
      <c r="J15" s="4">
        <v>273</v>
      </c>
      <c r="K15" s="71"/>
      <c r="L15" s="71"/>
      <c r="M15" s="13"/>
      <c r="N15" s="69">
        <v>44718</v>
      </c>
      <c r="O15" s="69">
        <v>122.08014</v>
      </c>
      <c r="P15" s="70">
        <f t="shared" si="4"/>
        <v>24.416028000000001</v>
      </c>
      <c r="Q15" s="70">
        <f t="shared" si="5"/>
        <v>48.832056000000001</v>
      </c>
      <c r="R15" s="70">
        <f t="shared" si="6"/>
        <v>30.520035</v>
      </c>
      <c r="S15" s="70">
        <f t="shared" si="7"/>
        <v>18.312020999999998</v>
      </c>
    </row>
    <row r="16" spans="1:19">
      <c r="A16" s="4">
        <v>12</v>
      </c>
      <c r="B16" s="2" t="s">
        <v>18</v>
      </c>
      <c r="C16" s="2" t="s">
        <v>151</v>
      </c>
      <c r="D16" s="3">
        <v>39</v>
      </c>
      <c r="E16" s="68">
        <f t="shared" si="0"/>
        <v>7.8000000000000007</v>
      </c>
      <c r="F16" s="68">
        <f t="shared" si="1"/>
        <v>15.600000000000001</v>
      </c>
      <c r="G16" s="68">
        <f t="shared" si="2"/>
        <v>9.75</v>
      </c>
      <c r="H16" s="68">
        <f t="shared" si="3"/>
        <v>5.85</v>
      </c>
      <c r="I16" s="3" t="s">
        <v>5</v>
      </c>
      <c r="J16" s="3">
        <v>39</v>
      </c>
      <c r="K16" s="14"/>
      <c r="L16" s="14"/>
      <c r="M16" s="13"/>
      <c r="N16" s="69">
        <v>880710</v>
      </c>
      <c r="O16" s="69">
        <v>343.4769</v>
      </c>
      <c r="P16" s="70">
        <f t="shared" si="4"/>
        <v>68.69538</v>
      </c>
      <c r="Q16" s="70">
        <f t="shared" si="5"/>
        <v>137.39076</v>
      </c>
      <c r="R16" s="70">
        <f t="shared" si="6"/>
        <v>85.869225</v>
      </c>
      <c r="S16" s="70">
        <f t="shared" si="7"/>
        <v>51.521535</v>
      </c>
    </row>
    <row r="17" spans="1:19">
      <c r="A17" s="4">
        <v>15</v>
      </c>
      <c r="B17" s="5" t="s">
        <v>19</v>
      </c>
      <c r="C17" s="2" t="s">
        <v>151</v>
      </c>
      <c r="D17" s="4">
        <v>390</v>
      </c>
      <c r="E17" s="68">
        <f t="shared" si="0"/>
        <v>78</v>
      </c>
      <c r="F17" s="68">
        <f t="shared" si="1"/>
        <v>156</v>
      </c>
      <c r="G17" s="68">
        <f t="shared" si="2"/>
        <v>97.5</v>
      </c>
      <c r="H17" s="68">
        <f t="shared" si="3"/>
        <v>58.5</v>
      </c>
      <c r="I17" s="4" t="s">
        <v>20</v>
      </c>
      <c r="J17" s="4">
        <v>390</v>
      </c>
      <c r="K17" s="71"/>
      <c r="L17" s="71"/>
      <c r="M17" s="13"/>
      <c r="N17" s="69">
        <v>178226</v>
      </c>
      <c r="O17" s="69">
        <v>695.08140000000003</v>
      </c>
      <c r="P17" s="70">
        <f t="shared" si="4"/>
        <v>139.01628000000002</v>
      </c>
      <c r="Q17" s="70">
        <f t="shared" si="5"/>
        <v>278.03256000000005</v>
      </c>
      <c r="R17" s="70">
        <f t="shared" si="6"/>
        <v>173.77035000000001</v>
      </c>
      <c r="S17" s="70">
        <f t="shared" si="7"/>
        <v>104.26221</v>
      </c>
    </row>
    <row r="18" spans="1:19">
      <c r="A18" s="4">
        <v>16</v>
      </c>
      <c r="B18" s="5" t="s">
        <v>21</v>
      </c>
      <c r="C18" s="2" t="s">
        <v>151</v>
      </c>
      <c r="D18" s="4">
        <v>17550</v>
      </c>
      <c r="E18" s="68">
        <f t="shared" si="0"/>
        <v>3510</v>
      </c>
      <c r="F18" s="68">
        <f t="shared" si="1"/>
        <v>7020</v>
      </c>
      <c r="G18" s="68">
        <f t="shared" si="2"/>
        <v>4387.5</v>
      </c>
      <c r="H18" s="68">
        <f t="shared" si="3"/>
        <v>2632.5</v>
      </c>
      <c r="I18" s="4" t="s">
        <v>10</v>
      </c>
      <c r="J18" s="4">
        <v>17550</v>
      </c>
      <c r="K18" s="71"/>
      <c r="L18" s="71"/>
      <c r="M18" s="13"/>
      <c r="N18" s="69">
        <v>14813</v>
      </c>
      <c r="O18" s="69">
        <v>2599.6815000000001</v>
      </c>
      <c r="P18" s="70">
        <f t="shared" si="4"/>
        <v>519.93630000000007</v>
      </c>
      <c r="Q18" s="70">
        <f t="shared" si="5"/>
        <v>1039.8726000000001</v>
      </c>
      <c r="R18" s="70">
        <f t="shared" si="6"/>
        <v>649.92037500000004</v>
      </c>
      <c r="S18" s="70">
        <f t="shared" si="7"/>
        <v>389.952225</v>
      </c>
    </row>
    <row r="19" spans="1:19">
      <c r="A19" s="17">
        <v>18</v>
      </c>
      <c r="B19" s="5" t="s">
        <v>22</v>
      </c>
      <c r="C19" s="2" t="s">
        <v>151</v>
      </c>
      <c r="D19" s="4">
        <v>39</v>
      </c>
      <c r="E19" s="68">
        <f t="shared" si="0"/>
        <v>7.8000000000000007</v>
      </c>
      <c r="F19" s="68">
        <f t="shared" si="1"/>
        <v>15.600000000000001</v>
      </c>
      <c r="G19" s="68">
        <f t="shared" si="2"/>
        <v>9.75</v>
      </c>
      <c r="H19" s="68">
        <f t="shared" si="3"/>
        <v>5.85</v>
      </c>
      <c r="I19" s="4" t="s">
        <v>23</v>
      </c>
      <c r="J19" s="4">
        <v>39</v>
      </c>
      <c r="K19" s="71"/>
      <c r="L19" s="71"/>
      <c r="M19" s="13"/>
      <c r="N19" s="69">
        <v>597710</v>
      </c>
      <c r="O19" s="69">
        <v>233.1069</v>
      </c>
      <c r="P19" s="70">
        <f t="shared" si="4"/>
        <v>46.621380000000002</v>
      </c>
      <c r="Q19" s="70">
        <f t="shared" si="5"/>
        <v>93.242760000000004</v>
      </c>
      <c r="R19" s="70">
        <f t="shared" si="6"/>
        <v>58.276724999999999</v>
      </c>
      <c r="S19" s="70">
        <f t="shared" si="7"/>
        <v>34.966034999999998</v>
      </c>
    </row>
    <row r="20" spans="1:19" ht="15" thickBot="1">
      <c r="A20" s="62"/>
      <c r="B20" s="63"/>
      <c r="C20" s="63"/>
      <c r="D20" s="62"/>
      <c r="E20" s="62"/>
      <c r="F20" s="62"/>
      <c r="G20" s="62"/>
      <c r="H20" s="62"/>
      <c r="I20" s="62"/>
      <c r="J20" s="62"/>
      <c r="K20" s="11"/>
      <c r="L20" s="11"/>
      <c r="N20" s="64"/>
      <c r="O20" s="64"/>
      <c r="P20" s="96"/>
      <c r="Q20" s="96"/>
      <c r="R20" s="96"/>
      <c r="S20" s="96"/>
    </row>
    <row r="21" spans="1:19" ht="18.75" thickBot="1">
      <c r="A21" s="22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19">
      <c r="A22" s="55">
        <v>1</v>
      </c>
      <c r="B22" s="34" t="s">
        <v>25</v>
      </c>
      <c r="C22" s="2" t="s">
        <v>151</v>
      </c>
      <c r="D22" s="35">
        <v>54</v>
      </c>
      <c r="E22" s="68">
        <f t="shared" ref="E22:E85" si="8">0.2*D22</f>
        <v>10.8</v>
      </c>
      <c r="F22" s="68">
        <f t="shared" ref="F22:F85" si="9">0.4*D22</f>
        <v>21.6</v>
      </c>
      <c r="G22" s="68">
        <f t="shared" ref="G22:G85" si="10">0.25*D22</f>
        <v>13.5</v>
      </c>
      <c r="H22" s="68">
        <f t="shared" ref="H22:H46" si="11">0.15*D22</f>
        <v>8.1</v>
      </c>
      <c r="I22" s="35" t="s">
        <v>7</v>
      </c>
      <c r="J22" s="35">
        <v>54</v>
      </c>
      <c r="K22" s="36">
        <f>J22/18</f>
        <v>3</v>
      </c>
      <c r="L22" s="36">
        <v>12</v>
      </c>
      <c r="M22" s="37">
        <v>78156024</v>
      </c>
      <c r="N22" s="37">
        <f t="shared" ref="N22:N46" si="12">M22/L22</f>
        <v>6513002</v>
      </c>
      <c r="O22" s="72">
        <f>(N22*J22)/100000</f>
        <v>3517.02108</v>
      </c>
      <c r="P22" s="97">
        <f>O22*0.2</f>
        <v>703.40421600000002</v>
      </c>
      <c r="Q22" s="97">
        <f t="shared" si="5"/>
        <v>1406.808432</v>
      </c>
      <c r="R22" s="97">
        <f t="shared" si="6"/>
        <v>879.25527</v>
      </c>
      <c r="S22" s="97">
        <f t="shared" si="7"/>
        <v>527.55316199999993</v>
      </c>
    </row>
    <row r="23" spans="1:19">
      <c r="A23" s="56">
        <v>2</v>
      </c>
      <c r="B23" s="2" t="s">
        <v>26</v>
      </c>
      <c r="C23" s="2" t="s">
        <v>151</v>
      </c>
      <c r="D23" s="3">
        <v>36</v>
      </c>
      <c r="E23" s="68">
        <f>0.2*D23</f>
        <v>7.2</v>
      </c>
      <c r="F23" s="68">
        <f t="shared" si="9"/>
        <v>14.4</v>
      </c>
      <c r="G23" s="68">
        <f t="shared" si="10"/>
        <v>9</v>
      </c>
      <c r="H23" s="68">
        <f t="shared" si="11"/>
        <v>5.3999999999999995</v>
      </c>
      <c r="I23" s="3" t="s">
        <v>5</v>
      </c>
      <c r="J23" s="3">
        <v>36</v>
      </c>
      <c r="K23" s="14">
        <f t="shared" ref="K23:K46" si="13">J23/18</f>
        <v>2</v>
      </c>
      <c r="L23" s="14">
        <v>8</v>
      </c>
      <c r="M23" s="13">
        <f>1142888+302088*67.58</f>
        <v>21557995.039999999</v>
      </c>
      <c r="N23" s="13">
        <f t="shared" si="12"/>
        <v>2694749.38</v>
      </c>
      <c r="O23" s="72">
        <f t="shared" ref="O23:O46" si="14">(N23*J23)/100000</f>
        <v>970.10977679999996</v>
      </c>
      <c r="P23" s="98">
        <f t="shared" ref="P23:P86" si="15">O23*0.2</f>
        <v>194.02195535999999</v>
      </c>
      <c r="Q23" s="98">
        <f t="shared" si="5"/>
        <v>388.04391071999999</v>
      </c>
      <c r="R23" s="98">
        <f t="shared" si="6"/>
        <v>242.52744419999999</v>
      </c>
      <c r="S23" s="98">
        <f t="shared" si="7"/>
        <v>145.51646651999999</v>
      </c>
    </row>
    <row r="24" spans="1:19">
      <c r="A24" s="56">
        <v>3</v>
      </c>
      <c r="B24" s="2" t="s">
        <v>27</v>
      </c>
      <c r="C24" s="2" t="s">
        <v>151</v>
      </c>
      <c r="D24" s="3">
        <v>594</v>
      </c>
      <c r="E24" s="68">
        <f t="shared" si="8"/>
        <v>118.80000000000001</v>
      </c>
      <c r="F24" s="68">
        <f t="shared" si="9"/>
        <v>237.60000000000002</v>
      </c>
      <c r="G24" s="68">
        <f t="shared" si="10"/>
        <v>148.5</v>
      </c>
      <c r="H24" s="68">
        <f t="shared" si="11"/>
        <v>89.1</v>
      </c>
      <c r="I24" s="3" t="s">
        <v>5</v>
      </c>
      <c r="J24" s="3">
        <v>594</v>
      </c>
      <c r="K24" s="14">
        <f t="shared" si="13"/>
        <v>33</v>
      </c>
      <c r="L24" s="14">
        <v>116</v>
      </c>
      <c r="M24" s="13">
        <f>8076856+11547944+17692470</f>
        <v>37317270</v>
      </c>
      <c r="N24" s="13">
        <f t="shared" si="12"/>
        <v>321700.60344827588</v>
      </c>
      <c r="O24" s="72">
        <f t="shared" si="14"/>
        <v>1910.9015844827586</v>
      </c>
      <c r="P24" s="98">
        <f t="shared" si="15"/>
        <v>382.18031689655174</v>
      </c>
      <c r="Q24" s="98">
        <f t="shared" si="5"/>
        <v>764.36063379310349</v>
      </c>
      <c r="R24" s="98">
        <f t="shared" si="6"/>
        <v>477.72539612068965</v>
      </c>
      <c r="S24" s="98">
        <f t="shared" si="7"/>
        <v>286.63523767241378</v>
      </c>
    </row>
    <row r="25" spans="1:19">
      <c r="A25" s="56">
        <v>4</v>
      </c>
      <c r="B25" s="5" t="s">
        <v>28</v>
      </c>
      <c r="C25" s="2" t="s">
        <v>151</v>
      </c>
      <c r="D25" s="4">
        <v>54</v>
      </c>
      <c r="E25" s="68">
        <f t="shared" si="8"/>
        <v>10.8</v>
      </c>
      <c r="F25" s="68">
        <f t="shared" si="9"/>
        <v>21.6</v>
      </c>
      <c r="G25" s="68">
        <f t="shared" si="10"/>
        <v>13.5</v>
      </c>
      <c r="H25" s="68">
        <f t="shared" si="11"/>
        <v>8.1</v>
      </c>
      <c r="I25" s="4" t="s">
        <v>5</v>
      </c>
      <c r="J25" s="4">
        <v>54</v>
      </c>
      <c r="K25" s="14">
        <f t="shared" si="13"/>
        <v>3</v>
      </c>
      <c r="L25" s="14">
        <v>12</v>
      </c>
      <c r="M25" s="13">
        <v>11595168</v>
      </c>
      <c r="N25" s="13">
        <f t="shared" si="12"/>
        <v>966264</v>
      </c>
      <c r="O25" s="72">
        <f t="shared" si="14"/>
        <v>521.78255999999999</v>
      </c>
      <c r="P25" s="98">
        <f t="shared" si="15"/>
        <v>104.35651200000001</v>
      </c>
      <c r="Q25" s="98">
        <f t="shared" si="5"/>
        <v>208.71302400000002</v>
      </c>
      <c r="R25" s="98">
        <f t="shared" si="6"/>
        <v>130.44564</v>
      </c>
      <c r="S25" s="98">
        <f t="shared" si="7"/>
        <v>78.267383999999993</v>
      </c>
    </row>
    <row r="26" spans="1:19">
      <c r="A26" s="56">
        <v>5</v>
      </c>
      <c r="B26" s="5" t="s">
        <v>29</v>
      </c>
      <c r="C26" s="2" t="s">
        <v>151</v>
      </c>
      <c r="D26" s="4">
        <v>58</v>
      </c>
      <c r="E26" s="68">
        <f t="shared" si="8"/>
        <v>11.600000000000001</v>
      </c>
      <c r="F26" s="68">
        <f t="shared" si="9"/>
        <v>23.200000000000003</v>
      </c>
      <c r="G26" s="68">
        <f t="shared" si="10"/>
        <v>14.5</v>
      </c>
      <c r="H26" s="68">
        <f t="shared" si="11"/>
        <v>8.6999999999999993</v>
      </c>
      <c r="I26" s="4" t="s">
        <v>5</v>
      </c>
      <c r="J26" s="4">
        <v>58</v>
      </c>
      <c r="K26" s="14">
        <f t="shared" si="13"/>
        <v>3.2222222222222223</v>
      </c>
      <c r="L26" s="14">
        <v>8</v>
      </c>
      <c r="M26" s="13">
        <v>20698760</v>
      </c>
      <c r="N26" s="13">
        <f t="shared" si="12"/>
        <v>2587345</v>
      </c>
      <c r="O26" s="72">
        <f t="shared" si="14"/>
        <v>1500.6601000000001</v>
      </c>
      <c r="P26" s="98">
        <f t="shared" si="15"/>
        <v>300.13202000000001</v>
      </c>
      <c r="Q26" s="98">
        <f t="shared" si="5"/>
        <v>600.26404000000002</v>
      </c>
      <c r="R26" s="98">
        <f t="shared" si="6"/>
        <v>375.16502500000001</v>
      </c>
      <c r="S26" s="98">
        <f t="shared" si="7"/>
        <v>225.09901500000001</v>
      </c>
    </row>
    <row r="27" spans="1:19">
      <c r="A27" s="56">
        <v>6</v>
      </c>
      <c r="B27" s="5" t="s">
        <v>30</v>
      </c>
      <c r="C27" s="2" t="s">
        <v>151</v>
      </c>
      <c r="D27" s="4">
        <v>435</v>
      </c>
      <c r="E27" s="68">
        <f t="shared" si="8"/>
        <v>87</v>
      </c>
      <c r="F27" s="68">
        <f t="shared" si="9"/>
        <v>174</v>
      </c>
      <c r="G27" s="68">
        <f t="shared" si="10"/>
        <v>108.75</v>
      </c>
      <c r="H27" s="68">
        <f t="shared" si="11"/>
        <v>65.25</v>
      </c>
      <c r="I27" s="4" t="s">
        <v>5</v>
      </c>
      <c r="J27" s="4">
        <v>435</v>
      </c>
      <c r="K27" s="14">
        <f t="shared" si="13"/>
        <v>24.166666666666668</v>
      </c>
      <c r="L27" s="14">
        <v>132</v>
      </c>
      <c r="M27" s="13">
        <f>9842504</f>
        <v>9842504</v>
      </c>
      <c r="N27" s="13">
        <f t="shared" si="12"/>
        <v>74564.42424242424</v>
      </c>
      <c r="O27" s="72">
        <f t="shared" si="14"/>
        <v>324.35524545454541</v>
      </c>
      <c r="P27" s="98">
        <f t="shared" si="15"/>
        <v>64.871049090909082</v>
      </c>
      <c r="Q27" s="98">
        <f t="shared" si="5"/>
        <v>129.74209818181816</v>
      </c>
      <c r="R27" s="98">
        <f t="shared" si="6"/>
        <v>81.088811363636353</v>
      </c>
      <c r="S27" s="98">
        <f t="shared" si="7"/>
        <v>48.653286818181812</v>
      </c>
    </row>
    <row r="28" spans="1:19">
      <c r="A28" s="56">
        <v>7</v>
      </c>
      <c r="B28" s="5" t="s">
        <v>31</v>
      </c>
      <c r="C28" s="2" t="s">
        <v>151</v>
      </c>
      <c r="D28" s="4">
        <v>133711</v>
      </c>
      <c r="E28" s="68">
        <f t="shared" si="8"/>
        <v>26742.2</v>
      </c>
      <c r="F28" s="68">
        <f t="shared" si="9"/>
        <v>53484.4</v>
      </c>
      <c r="G28" s="68">
        <f t="shared" si="10"/>
        <v>33427.75</v>
      </c>
      <c r="H28" s="68">
        <f t="shared" si="11"/>
        <v>20056.649999999998</v>
      </c>
      <c r="I28" s="4" t="s">
        <v>10</v>
      </c>
      <c r="J28" s="4">
        <v>133711</v>
      </c>
      <c r="K28" s="14">
        <f t="shared" si="13"/>
        <v>7428.3888888888887</v>
      </c>
      <c r="L28" s="14">
        <f>(16224+1580+6780)</f>
        <v>24584</v>
      </c>
      <c r="M28" s="13">
        <f>40669632+12439780+20534500</f>
        <v>73643912</v>
      </c>
      <c r="N28" s="13">
        <f t="shared" si="12"/>
        <v>2995.603319232021</v>
      </c>
      <c r="O28" s="72">
        <f t="shared" si="14"/>
        <v>4005.4511541783281</v>
      </c>
      <c r="P28" s="98">
        <f t="shared" si="15"/>
        <v>801.09023083566569</v>
      </c>
      <c r="Q28" s="98">
        <f t="shared" si="5"/>
        <v>1602.1804616713314</v>
      </c>
      <c r="R28" s="98">
        <f t="shared" si="6"/>
        <v>1001.362788544582</v>
      </c>
      <c r="S28" s="98">
        <f t="shared" si="7"/>
        <v>600.81767312674924</v>
      </c>
    </row>
    <row r="29" spans="1:19">
      <c r="A29" s="56">
        <v>8</v>
      </c>
      <c r="B29" s="5" t="s">
        <v>32</v>
      </c>
      <c r="C29" s="2" t="s">
        <v>151</v>
      </c>
      <c r="D29" s="4">
        <v>149400</v>
      </c>
      <c r="E29" s="68">
        <f t="shared" si="8"/>
        <v>29880</v>
      </c>
      <c r="F29" s="68">
        <f t="shared" si="9"/>
        <v>59760</v>
      </c>
      <c r="G29" s="68">
        <f t="shared" si="10"/>
        <v>37350</v>
      </c>
      <c r="H29" s="68">
        <f t="shared" si="11"/>
        <v>22410</v>
      </c>
      <c r="I29" s="4" t="s">
        <v>33</v>
      </c>
      <c r="J29" s="4">
        <v>149400</v>
      </c>
      <c r="K29" s="14">
        <f t="shared" si="13"/>
        <v>8300</v>
      </c>
      <c r="L29" s="14">
        <v>31251</v>
      </c>
      <c r="M29" s="13">
        <v>51362810</v>
      </c>
      <c r="N29" s="13">
        <f t="shared" si="12"/>
        <v>1643.5573261655627</v>
      </c>
      <c r="O29" s="72">
        <f t="shared" si="14"/>
        <v>2455.474645291351</v>
      </c>
      <c r="P29" s="98">
        <f t="shared" si="15"/>
        <v>491.09492905827022</v>
      </c>
      <c r="Q29" s="98">
        <f t="shared" si="5"/>
        <v>982.18985811654045</v>
      </c>
      <c r="R29" s="98">
        <f t="shared" si="6"/>
        <v>613.86866132283774</v>
      </c>
      <c r="S29" s="98">
        <f t="shared" si="7"/>
        <v>368.32119679370265</v>
      </c>
    </row>
    <row r="30" spans="1:19">
      <c r="A30" s="56">
        <v>9</v>
      </c>
      <c r="B30" s="5" t="s">
        <v>34</v>
      </c>
      <c r="C30" s="2" t="s">
        <v>151</v>
      </c>
      <c r="D30" s="4">
        <v>75063</v>
      </c>
      <c r="E30" s="68">
        <f t="shared" si="8"/>
        <v>15012.6</v>
      </c>
      <c r="F30" s="68">
        <f t="shared" si="9"/>
        <v>30025.200000000001</v>
      </c>
      <c r="G30" s="68">
        <f t="shared" si="10"/>
        <v>18765.75</v>
      </c>
      <c r="H30" s="68">
        <f t="shared" si="11"/>
        <v>11259.449999999999</v>
      </c>
      <c r="I30" s="4" t="s">
        <v>33</v>
      </c>
      <c r="J30" s="4">
        <v>75063</v>
      </c>
      <c r="K30" s="14">
        <f t="shared" si="13"/>
        <v>4170.166666666667</v>
      </c>
      <c r="L30" s="14">
        <v>27700</v>
      </c>
      <c r="M30" s="13">
        <v>14974550</v>
      </c>
      <c r="N30" s="13">
        <f t="shared" si="12"/>
        <v>540.59747292418774</v>
      </c>
      <c r="O30" s="72">
        <f t="shared" si="14"/>
        <v>405.788681101083</v>
      </c>
      <c r="P30" s="98">
        <f t="shared" si="15"/>
        <v>81.157736220216606</v>
      </c>
      <c r="Q30" s="98">
        <f t="shared" si="5"/>
        <v>162.31547244043321</v>
      </c>
      <c r="R30" s="98">
        <f t="shared" si="6"/>
        <v>101.44717027527075</v>
      </c>
      <c r="S30" s="98">
        <f t="shared" si="7"/>
        <v>60.868302165162447</v>
      </c>
    </row>
    <row r="31" spans="1:19">
      <c r="A31" s="56">
        <v>10</v>
      </c>
      <c r="B31" s="5" t="s">
        <v>35</v>
      </c>
      <c r="C31" s="2" t="s">
        <v>151</v>
      </c>
      <c r="D31" s="4">
        <v>383</v>
      </c>
      <c r="E31" s="68">
        <f t="shared" si="8"/>
        <v>76.600000000000009</v>
      </c>
      <c r="F31" s="68">
        <f t="shared" si="9"/>
        <v>153.20000000000002</v>
      </c>
      <c r="G31" s="68">
        <f t="shared" si="10"/>
        <v>95.75</v>
      </c>
      <c r="H31" s="68">
        <f t="shared" si="11"/>
        <v>57.449999999999996</v>
      </c>
      <c r="I31" s="4" t="s">
        <v>5</v>
      </c>
      <c r="J31" s="4">
        <v>383</v>
      </c>
      <c r="K31" s="14">
        <f t="shared" si="13"/>
        <v>21.277777777777779</v>
      </c>
      <c r="L31" s="14">
        <v>96</v>
      </c>
      <c r="M31" s="13">
        <v>16244056</v>
      </c>
      <c r="N31" s="13">
        <f t="shared" si="12"/>
        <v>169208.91666666666</v>
      </c>
      <c r="O31" s="72">
        <f t="shared" si="14"/>
        <v>648.07015083333329</v>
      </c>
      <c r="P31" s="98">
        <f t="shared" si="15"/>
        <v>129.61403016666665</v>
      </c>
      <c r="Q31" s="98">
        <f t="shared" si="5"/>
        <v>259.2280603333333</v>
      </c>
      <c r="R31" s="98">
        <f t="shared" si="6"/>
        <v>162.01753770833332</v>
      </c>
      <c r="S31" s="98">
        <f t="shared" si="7"/>
        <v>97.210522624999996</v>
      </c>
    </row>
    <row r="32" spans="1:19">
      <c r="A32" s="56">
        <v>11</v>
      </c>
      <c r="B32" s="5" t="s">
        <v>36</v>
      </c>
      <c r="C32" s="2" t="s">
        <v>151</v>
      </c>
      <c r="D32" s="4">
        <v>718</v>
      </c>
      <c r="E32" s="68">
        <f t="shared" si="8"/>
        <v>143.6</v>
      </c>
      <c r="F32" s="68">
        <f t="shared" si="9"/>
        <v>287.2</v>
      </c>
      <c r="G32" s="68">
        <f t="shared" si="10"/>
        <v>179.5</v>
      </c>
      <c r="H32" s="68">
        <f t="shared" si="11"/>
        <v>107.7</v>
      </c>
      <c r="I32" s="4" t="s">
        <v>5</v>
      </c>
      <c r="J32" s="4">
        <v>718</v>
      </c>
      <c r="K32" s="14">
        <f t="shared" si="13"/>
        <v>39.888888888888886</v>
      </c>
      <c r="L32" s="14">
        <f>48+73</f>
        <v>121</v>
      </c>
      <c r="M32" s="13">
        <f>169933006+141070662</f>
        <v>311003668</v>
      </c>
      <c r="N32" s="13">
        <f t="shared" si="12"/>
        <v>2570278.2479338842</v>
      </c>
      <c r="O32" s="72">
        <f t="shared" si="14"/>
        <v>18454.597820165287</v>
      </c>
      <c r="P32" s="98">
        <f t="shared" si="15"/>
        <v>3690.9195640330577</v>
      </c>
      <c r="Q32" s="98">
        <f t="shared" si="5"/>
        <v>7381.8391280661153</v>
      </c>
      <c r="R32" s="98">
        <f t="shared" si="6"/>
        <v>4613.6494550413217</v>
      </c>
      <c r="S32" s="98">
        <f t="shared" si="7"/>
        <v>2768.1896730247931</v>
      </c>
    </row>
    <row r="33" spans="1:19">
      <c r="A33" s="56">
        <v>12</v>
      </c>
      <c r="B33" s="2" t="s">
        <v>37</v>
      </c>
      <c r="C33" s="2" t="s">
        <v>151</v>
      </c>
      <c r="D33" s="3">
        <v>672</v>
      </c>
      <c r="E33" s="68">
        <f t="shared" si="8"/>
        <v>134.4</v>
      </c>
      <c r="F33" s="68">
        <f t="shared" si="9"/>
        <v>268.8</v>
      </c>
      <c r="G33" s="68">
        <f t="shared" si="10"/>
        <v>168</v>
      </c>
      <c r="H33" s="68">
        <f t="shared" si="11"/>
        <v>100.8</v>
      </c>
      <c r="I33" s="3" t="s">
        <v>7</v>
      </c>
      <c r="J33" s="3">
        <v>672</v>
      </c>
      <c r="K33" s="14">
        <f t="shared" si="13"/>
        <v>37.333333333333336</v>
      </c>
      <c r="L33" s="14">
        <v>148</v>
      </c>
      <c r="M33" s="13">
        <v>15320360</v>
      </c>
      <c r="N33" s="13">
        <f t="shared" si="12"/>
        <v>103515.94594594595</v>
      </c>
      <c r="O33" s="72">
        <f t="shared" si="14"/>
        <v>695.62715675675679</v>
      </c>
      <c r="P33" s="98">
        <f t="shared" si="15"/>
        <v>139.12543135135135</v>
      </c>
      <c r="Q33" s="98">
        <f t="shared" si="5"/>
        <v>278.2508627027027</v>
      </c>
      <c r="R33" s="98">
        <f t="shared" si="6"/>
        <v>173.9067891891892</v>
      </c>
      <c r="S33" s="98">
        <f t="shared" si="7"/>
        <v>104.34407351351352</v>
      </c>
    </row>
    <row r="34" spans="1:19">
      <c r="A34" s="56">
        <v>13</v>
      </c>
      <c r="B34" s="5" t="s">
        <v>38</v>
      </c>
      <c r="C34" s="2" t="s">
        <v>151</v>
      </c>
      <c r="D34" s="4">
        <v>713800</v>
      </c>
      <c r="E34" s="68">
        <f t="shared" si="8"/>
        <v>142760</v>
      </c>
      <c r="F34" s="68">
        <f t="shared" si="9"/>
        <v>285520</v>
      </c>
      <c r="G34" s="68">
        <f t="shared" si="10"/>
        <v>178450</v>
      </c>
      <c r="H34" s="68">
        <f t="shared" si="11"/>
        <v>107070</v>
      </c>
      <c r="I34" s="4" t="s">
        <v>10</v>
      </c>
      <c r="J34" s="4">
        <v>713800</v>
      </c>
      <c r="K34" s="14">
        <f t="shared" si="13"/>
        <v>39655.555555555555</v>
      </c>
      <c r="L34" s="14">
        <f>81972+21080+44008+20360</f>
        <v>167420</v>
      </c>
      <c r="M34" s="13">
        <f>253040032+46592764</f>
        <v>299632796</v>
      </c>
      <c r="N34" s="13">
        <f t="shared" si="12"/>
        <v>1789.7072990084816</v>
      </c>
      <c r="O34" s="72">
        <f t="shared" si="14"/>
        <v>12774.930700322542</v>
      </c>
      <c r="P34" s="98">
        <f t="shared" si="15"/>
        <v>2554.9861400645086</v>
      </c>
      <c r="Q34" s="98">
        <f t="shared" si="5"/>
        <v>5109.9722801290172</v>
      </c>
      <c r="R34" s="98">
        <f t="shared" si="6"/>
        <v>3193.7326750806355</v>
      </c>
      <c r="S34" s="98">
        <f t="shared" si="7"/>
        <v>1916.2396050483812</v>
      </c>
    </row>
    <row r="35" spans="1:19">
      <c r="A35" s="56">
        <v>14</v>
      </c>
      <c r="B35" s="5" t="s">
        <v>39</v>
      </c>
      <c r="C35" s="2" t="s">
        <v>151</v>
      </c>
      <c r="D35" s="4">
        <v>192560</v>
      </c>
      <c r="E35" s="68">
        <f t="shared" si="8"/>
        <v>38512</v>
      </c>
      <c r="F35" s="68">
        <f t="shared" si="9"/>
        <v>77024</v>
      </c>
      <c r="G35" s="68">
        <f t="shared" si="10"/>
        <v>48140</v>
      </c>
      <c r="H35" s="68">
        <f t="shared" si="11"/>
        <v>28884</v>
      </c>
      <c r="I35" s="4" t="s">
        <v>10</v>
      </c>
      <c r="J35" s="4">
        <v>192560</v>
      </c>
      <c r="K35" s="14">
        <f t="shared" si="13"/>
        <v>10697.777777777777</v>
      </c>
      <c r="L35" s="14">
        <f>19212+3900</f>
        <v>23112</v>
      </c>
      <c r="M35" s="13">
        <f>18343232+3830880</f>
        <v>22174112</v>
      </c>
      <c r="N35" s="13">
        <f t="shared" si="12"/>
        <v>959.41986846659745</v>
      </c>
      <c r="O35" s="72">
        <f t="shared" si="14"/>
        <v>1847.4588987192801</v>
      </c>
      <c r="P35" s="98">
        <f t="shared" si="15"/>
        <v>369.49177974385606</v>
      </c>
      <c r="Q35" s="98">
        <f t="shared" si="5"/>
        <v>738.98355948771211</v>
      </c>
      <c r="R35" s="98">
        <f t="shared" si="6"/>
        <v>461.86472467982003</v>
      </c>
      <c r="S35" s="98">
        <f t="shared" si="7"/>
        <v>277.11883480789203</v>
      </c>
    </row>
    <row r="36" spans="1:19">
      <c r="A36" s="56">
        <v>15</v>
      </c>
      <c r="B36" s="5" t="s">
        <v>40</v>
      </c>
      <c r="C36" s="2" t="s">
        <v>151</v>
      </c>
      <c r="D36" s="4">
        <v>31240</v>
      </c>
      <c r="E36" s="68">
        <f t="shared" si="8"/>
        <v>6248</v>
      </c>
      <c r="F36" s="68">
        <f t="shared" si="9"/>
        <v>12496</v>
      </c>
      <c r="G36" s="68">
        <f t="shared" si="10"/>
        <v>7810</v>
      </c>
      <c r="H36" s="68">
        <f t="shared" si="11"/>
        <v>4686</v>
      </c>
      <c r="I36" s="4" t="s">
        <v>5</v>
      </c>
      <c r="J36" s="4">
        <v>31240</v>
      </c>
      <c r="K36" s="14">
        <f t="shared" si="13"/>
        <v>1735.5555555555557</v>
      </c>
      <c r="L36" s="14">
        <f>4912</f>
        <v>4912</v>
      </c>
      <c r="M36" s="13">
        <f>(115934051)+41680*67.58</f>
        <v>118750785.40000001</v>
      </c>
      <c r="N36" s="13">
        <f t="shared" si="12"/>
        <v>24175.648493485343</v>
      </c>
      <c r="O36" s="72">
        <f t="shared" si="14"/>
        <v>7552.472589364821</v>
      </c>
      <c r="P36" s="98">
        <f t="shared" si="15"/>
        <v>1510.4945178729643</v>
      </c>
      <c r="Q36" s="98">
        <f t="shared" si="5"/>
        <v>3020.9890357459285</v>
      </c>
      <c r="R36" s="98">
        <f t="shared" si="6"/>
        <v>1888.1181473412053</v>
      </c>
      <c r="S36" s="98">
        <f t="shared" si="7"/>
        <v>1132.870888404723</v>
      </c>
    </row>
    <row r="37" spans="1:19">
      <c r="A37" s="56">
        <v>16</v>
      </c>
      <c r="B37" s="5" t="s">
        <v>41</v>
      </c>
      <c r="C37" s="2" t="s">
        <v>151</v>
      </c>
      <c r="D37" s="4">
        <v>954</v>
      </c>
      <c r="E37" s="68">
        <f t="shared" si="8"/>
        <v>190.8</v>
      </c>
      <c r="F37" s="68">
        <f t="shared" si="9"/>
        <v>381.6</v>
      </c>
      <c r="G37" s="68">
        <f t="shared" si="10"/>
        <v>238.5</v>
      </c>
      <c r="H37" s="68">
        <f t="shared" si="11"/>
        <v>143.1</v>
      </c>
      <c r="I37" s="4" t="s">
        <v>10</v>
      </c>
      <c r="J37" s="4">
        <v>954</v>
      </c>
      <c r="K37" s="14">
        <f t="shared" si="13"/>
        <v>53</v>
      </c>
      <c r="L37" s="14">
        <v>64</v>
      </c>
      <c r="M37" s="13">
        <f>3143936+149808*67.58</f>
        <v>13267960.640000001</v>
      </c>
      <c r="N37" s="13">
        <f t="shared" si="12"/>
        <v>207311.88500000001</v>
      </c>
      <c r="O37" s="72">
        <f t="shared" si="14"/>
        <v>1977.7553829000003</v>
      </c>
      <c r="P37" s="98">
        <f t="shared" si="15"/>
        <v>395.55107658000009</v>
      </c>
      <c r="Q37" s="98">
        <f t="shared" si="5"/>
        <v>791.10215316000017</v>
      </c>
      <c r="R37" s="98">
        <f t="shared" si="6"/>
        <v>494.43884572500008</v>
      </c>
      <c r="S37" s="98">
        <f t="shared" si="7"/>
        <v>296.66330743500004</v>
      </c>
    </row>
    <row r="38" spans="1:19">
      <c r="A38" s="56">
        <v>17</v>
      </c>
      <c r="B38" s="6" t="s">
        <v>42</v>
      </c>
      <c r="C38" s="2" t="s">
        <v>151</v>
      </c>
      <c r="D38" s="4">
        <v>36</v>
      </c>
      <c r="E38" s="68">
        <f t="shared" si="8"/>
        <v>7.2</v>
      </c>
      <c r="F38" s="68">
        <f t="shared" si="9"/>
        <v>14.4</v>
      </c>
      <c r="G38" s="68">
        <f t="shared" si="10"/>
        <v>9</v>
      </c>
      <c r="H38" s="68">
        <f t="shared" si="11"/>
        <v>5.3999999999999995</v>
      </c>
      <c r="I38" s="4" t="s">
        <v>5</v>
      </c>
      <c r="J38" s="4">
        <v>36</v>
      </c>
      <c r="K38" s="14">
        <f t="shared" si="13"/>
        <v>2</v>
      </c>
      <c r="L38" s="14">
        <v>8</v>
      </c>
      <c r="M38" s="13">
        <v>113864363</v>
      </c>
      <c r="N38" s="13">
        <f t="shared" si="12"/>
        <v>14233045.375</v>
      </c>
      <c r="O38" s="72">
        <f t="shared" si="14"/>
        <v>5123.8963350000004</v>
      </c>
      <c r="P38" s="98">
        <f t="shared" si="15"/>
        <v>1024.7792670000001</v>
      </c>
      <c r="Q38" s="98">
        <f t="shared" si="5"/>
        <v>2049.5585340000002</v>
      </c>
      <c r="R38" s="98">
        <f t="shared" si="6"/>
        <v>1280.9740837500001</v>
      </c>
      <c r="S38" s="98">
        <f t="shared" si="7"/>
        <v>768.58445025000003</v>
      </c>
    </row>
    <row r="39" spans="1:19">
      <c r="A39" s="56">
        <v>18</v>
      </c>
      <c r="B39" s="2" t="s">
        <v>43</v>
      </c>
      <c r="C39" s="2" t="s">
        <v>151</v>
      </c>
      <c r="D39" s="3">
        <v>144</v>
      </c>
      <c r="E39" s="68">
        <f t="shared" si="8"/>
        <v>28.8</v>
      </c>
      <c r="F39" s="68">
        <f t="shared" si="9"/>
        <v>57.6</v>
      </c>
      <c r="G39" s="68">
        <f t="shared" si="10"/>
        <v>36</v>
      </c>
      <c r="H39" s="68">
        <f t="shared" si="11"/>
        <v>21.599999999999998</v>
      </c>
      <c r="I39" s="3" t="s">
        <v>5</v>
      </c>
      <c r="J39" s="3">
        <v>144</v>
      </c>
      <c r="K39" s="14">
        <f t="shared" si="13"/>
        <v>8</v>
      </c>
      <c r="L39" s="14">
        <f>16+12</f>
        <v>28</v>
      </c>
      <c r="M39" s="13">
        <f>1540368+1189488*67.58</f>
        <v>81925967.039999992</v>
      </c>
      <c r="N39" s="13">
        <f t="shared" si="12"/>
        <v>2925927.3942857138</v>
      </c>
      <c r="O39" s="72">
        <f t="shared" si="14"/>
        <v>4213.3354477714274</v>
      </c>
      <c r="P39" s="98">
        <f t="shared" si="15"/>
        <v>842.66708955428555</v>
      </c>
      <c r="Q39" s="98">
        <f t="shared" si="5"/>
        <v>1685.3341791085711</v>
      </c>
      <c r="R39" s="98">
        <f t="shared" si="6"/>
        <v>1053.3338619428569</v>
      </c>
      <c r="S39" s="98">
        <f t="shared" si="7"/>
        <v>632.00031716571414</v>
      </c>
    </row>
    <row r="40" spans="1:19">
      <c r="A40" s="56">
        <v>19</v>
      </c>
      <c r="B40" s="2" t="s">
        <v>44</v>
      </c>
      <c r="C40" s="2" t="s">
        <v>151</v>
      </c>
      <c r="D40" s="3">
        <v>288</v>
      </c>
      <c r="E40" s="68">
        <f t="shared" si="8"/>
        <v>57.6</v>
      </c>
      <c r="F40" s="68">
        <f t="shared" si="9"/>
        <v>115.2</v>
      </c>
      <c r="G40" s="68">
        <f t="shared" si="10"/>
        <v>72</v>
      </c>
      <c r="H40" s="68">
        <f t="shared" si="11"/>
        <v>43.199999999999996</v>
      </c>
      <c r="I40" s="3" t="s">
        <v>5</v>
      </c>
      <c r="J40" s="3">
        <v>288</v>
      </c>
      <c r="K40" s="14">
        <f t="shared" si="13"/>
        <v>16</v>
      </c>
      <c r="L40" s="14">
        <v>74</v>
      </c>
      <c r="M40" s="13">
        <f>5375628+1350616*67.58</f>
        <v>96650257.280000001</v>
      </c>
      <c r="N40" s="13">
        <f t="shared" si="12"/>
        <v>1306084.5578378378</v>
      </c>
      <c r="O40" s="72">
        <f t="shared" si="14"/>
        <v>3761.523526572973</v>
      </c>
      <c r="P40" s="98">
        <f t="shared" si="15"/>
        <v>752.30470531459468</v>
      </c>
      <c r="Q40" s="98">
        <f t="shared" si="5"/>
        <v>1504.6094106291894</v>
      </c>
      <c r="R40" s="98">
        <f t="shared" si="6"/>
        <v>940.38088164324324</v>
      </c>
      <c r="S40" s="98">
        <f t="shared" si="7"/>
        <v>564.2285289859459</v>
      </c>
    </row>
    <row r="41" spans="1:19">
      <c r="A41" s="56">
        <v>20</v>
      </c>
      <c r="B41" s="5" t="s">
        <v>45</v>
      </c>
      <c r="C41" s="2" t="s">
        <v>151</v>
      </c>
      <c r="D41" s="4">
        <v>288</v>
      </c>
      <c r="E41" s="68">
        <f t="shared" si="8"/>
        <v>57.6</v>
      </c>
      <c r="F41" s="68">
        <f t="shared" si="9"/>
        <v>115.2</v>
      </c>
      <c r="G41" s="68">
        <f t="shared" si="10"/>
        <v>72</v>
      </c>
      <c r="H41" s="68">
        <f t="shared" si="11"/>
        <v>43.199999999999996</v>
      </c>
      <c r="I41" s="4" t="s">
        <v>5</v>
      </c>
      <c r="J41" s="4">
        <v>288</v>
      </c>
      <c r="K41" s="14">
        <f t="shared" si="13"/>
        <v>16</v>
      </c>
      <c r="L41" s="14">
        <v>56</v>
      </c>
      <c r="M41" s="13">
        <v>50320712</v>
      </c>
      <c r="N41" s="13">
        <f t="shared" si="12"/>
        <v>898584.14285714284</v>
      </c>
      <c r="O41" s="72">
        <f t="shared" si="14"/>
        <v>2587.9223314285714</v>
      </c>
      <c r="P41" s="98">
        <f t="shared" si="15"/>
        <v>517.58446628571426</v>
      </c>
      <c r="Q41" s="98">
        <f t="shared" si="5"/>
        <v>1035.1689325714285</v>
      </c>
      <c r="R41" s="98">
        <f t="shared" si="6"/>
        <v>646.98058285714285</v>
      </c>
      <c r="S41" s="98">
        <f t="shared" si="7"/>
        <v>388.18834971428572</v>
      </c>
    </row>
    <row r="42" spans="1:19">
      <c r="A42" s="56">
        <v>21</v>
      </c>
      <c r="B42" s="5" t="s">
        <v>46</v>
      </c>
      <c r="C42" s="2" t="s">
        <v>151</v>
      </c>
      <c r="D42" s="4">
        <v>18</v>
      </c>
      <c r="E42" s="68">
        <f t="shared" si="8"/>
        <v>3.6</v>
      </c>
      <c r="F42" s="68">
        <f t="shared" si="9"/>
        <v>7.2</v>
      </c>
      <c r="G42" s="68">
        <f t="shared" si="10"/>
        <v>4.5</v>
      </c>
      <c r="H42" s="68">
        <f t="shared" si="11"/>
        <v>2.6999999999999997</v>
      </c>
      <c r="I42" s="4" t="s">
        <v>5</v>
      </c>
      <c r="J42" s="4">
        <v>18</v>
      </c>
      <c r="K42" s="14">
        <f t="shared" si="13"/>
        <v>1</v>
      </c>
      <c r="L42" s="14">
        <v>4</v>
      </c>
      <c r="M42" s="13">
        <v>21932836</v>
      </c>
      <c r="N42" s="13">
        <f t="shared" si="12"/>
        <v>5483209</v>
      </c>
      <c r="O42" s="72">
        <f t="shared" si="14"/>
        <v>986.97762</v>
      </c>
      <c r="P42" s="98">
        <f t="shared" si="15"/>
        <v>197.39552400000002</v>
      </c>
      <c r="Q42" s="98">
        <f t="shared" si="5"/>
        <v>394.79104800000005</v>
      </c>
      <c r="R42" s="98">
        <f t="shared" si="6"/>
        <v>246.744405</v>
      </c>
      <c r="S42" s="98">
        <f t="shared" si="7"/>
        <v>148.04664299999999</v>
      </c>
    </row>
    <row r="43" spans="1:19">
      <c r="A43" s="56">
        <v>22</v>
      </c>
      <c r="B43" s="5" t="s">
        <v>47</v>
      </c>
      <c r="C43" s="2" t="s">
        <v>151</v>
      </c>
      <c r="D43" s="4">
        <v>18</v>
      </c>
      <c r="E43" s="68">
        <f t="shared" si="8"/>
        <v>3.6</v>
      </c>
      <c r="F43" s="68">
        <f t="shared" si="9"/>
        <v>7.2</v>
      </c>
      <c r="G43" s="68">
        <f t="shared" si="10"/>
        <v>4.5</v>
      </c>
      <c r="H43" s="68">
        <f t="shared" si="11"/>
        <v>2.6999999999999997</v>
      </c>
      <c r="I43" s="4" t="s">
        <v>48</v>
      </c>
      <c r="J43" s="4">
        <v>18</v>
      </c>
      <c r="K43" s="14">
        <f t="shared" si="13"/>
        <v>1</v>
      </c>
      <c r="L43" s="14">
        <v>4</v>
      </c>
      <c r="M43" s="13">
        <f>131711973</f>
        <v>131711973</v>
      </c>
      <c r="N43" s="13">
        <f t="shared" si="12"/>
        <v>32927993.25</v>
      </c>
      <c r="O43" s="72">
        <f t="shared" si="14"/>
        <v>5927.0387849999997</v>
      </c>
      <c r="P43" s="98">
        <f t="shared" si="15"/>
        <v>1185.4077569999999</v>
      </c>
      <c r="Q43" s="98">
        <f t="shared" si="5"/>
        <v>2370.8155139999999</v>
      </c>
      <c r="R43" s="98">
        <f t="shared" si="6"/>
        <v>1481.7596962499999</v>
      </c>
      <c r="S43" s="98">
        <f t="shared" si="7"/>
        <v>889.05581774999996</v>
      </c>
    </row>
    <row r="44" spans="1:19">
      <c r="A44" s="56">
        <v>23</v>
      </c>
      <c r="B44" s="5" t="s">
        <v>49</v>
      </c>
      <c r="C44" s="2" t="s">
        <v>151</v>
      </c>
      <c r="D44" s="4">
        <v>378</v>
      </c>
      <c r="E44" s="68">
        <f t="shared" si="8"/>
        <v>75.600000000000009</v>
      </c>
      <c r="F44" s="68">
        <f t="shared" si="9"/>
        <v>151.20000000000002</v>
      </c>
      <c r="G44" s="68">
        <f t="shared" si="10"/>
        <v>94.5</v>
      </c>
      <c r="H44" s="68">
        <f t="shared" si="11"/>
        <v>56.699999999999996</v>
      </c>
      <c r="I44" s="4" t="s">
        <v>7</v>
      </c>
      <c r="J44" s="4">
        <v>378</v>
      </c>
      <c r="K44" s="14">
        <f t="shared" si="13"/>
        <v>21</v>
      </c>
      <c r="L44" s="14">
        <v>60</v>
      </c>
      <c r="M44" s="13">
        <v>15474068</v>
      </c>
      <c r="N44" s="13">
        <f t="shared" si="12"/>
        <v>257901.13333333333</v>
      </c>
      <c r="O44" s="72">
        <f t="shared" si="14"/>
        <v>974.86628400000006</v>
      </c>
      <c r="P44" s="98">
        <f t="shared" si="15"/>
        <v>194.97325680000003</v>
      </c>
      <c r="Q44" s="98">
        <f t="shared" si="5"/>
        <v>389.94651360000006</v>
      </c>
      <c r="R44" s="98">
        <f t="shared" si="6"/>
        <v>243.71657100000002</v>
      </c>
      <c r="S44" s="98">
        <f t="shared" si="7"/>
        <v>146.22994260000002</v>
      </c>
    </row>
    <row r="45" spans="1:19">
      <c r="A45" s="56">
        <v>24</v>
      </c>
      <c r="B45" s="5" t="s">
        <v>50</v>
      </c>
      <c r="C45" s="2" t="s">
        <v>151</v>
      </c>
      <c r="D45" s="4">
        <v>18</v>
      </c>
      <c r="E45" s="68">
        <f t="shared" si="8"/>
        <v>3.6</v>
      </c>
      <c r="F45" s="68">
        <f t="shared" si="9"/>
        <v>7.2</v>
      </c>
      <c r="G45" s="68">
        <f t="shared" si="10"/>
        <v>4.5</v>
      </c>
      <c r="H45" s="68">
        <f t="shared" si="11"/>
        <v>2.6999999999999997</v>
      </c>
      <c r="I45" s="4" t="s">
        <v>5</v>
      </c>
      <c r="J45" s="4">
        <v>18</v>
      </c>
      <c r="K45" s="14">
        <f t="shared" si="13"/>
        <v>1</v>
      </c>
      <c r="L45" s="14">
        <v>4</v>
      </c>
      <c r="M45" s="13">
        <v>35743828</v>
      </c>
      <c r="N45" s="13">
        <f t="shared" si="12"/>
        <v>8935957</v>
      </c>
      <c r="O45" s="72">
        <f t="shared" si="14"/>
        <v>1608.47226</v>
      </c>
      <c r="P45" s="98">
        <f t="shared" si="15"/>
        <v>321.69445200000001</v>
      </c>
      <c r="Q45" s="98">
        <f t="shared" si="5"/>
        <v>643.38890400000003</v>
      </c>
      <c r="R45" s="98">
        <f t="shared" si="6"/>
        <v>402.118065</v>
      </c>
      <c r="S45" s="98">
        <f t="shared" si="7"/>
        <v>241.270839</v>
      </c>
    </row>
    <row r="46" spans="1:19" ht="15" thickBot="1">
      <c r="A46" s="57">
        <v>25</v>
      </c>
      <c r="B46" s="16" t="s">
        <v>51</v>
      </c>
      <c r="C46" s="16"/>
      <c r="D46" s="17">
        <v>36</v>
      </c>
      <c r="E46" s="68">
        <f t="shared" si="8"/>
        <v>7.2</v>
      </c>
      <c r="F46" s="68">
        <f t="shared" si="9"/>
        <v>14.4</v>
      </c>
      <c r="G46" s="68">
        <f t="shared" si="10"/>
        <v>9</v>
      </c>
      <c r="H46" s="68">
        <f t="shared" si="11"/>
        <v>5.3999999999999995</v>
      </c>
      <c r="I46" s="17" t="s">
        <v>5</v>
      </c>
      <c r="J46" s="17">
        <v>36</v>
      </c>
      <c r="K46" s="47">
        <f t="shared" si="13"/>
        <v>2</v>
      </c>
      <c r="L46" s="47">
        <f>1+1</f>
        <v>2</v>
      </c>
      <c r="M46" s="18">
        <f>5005428+804588</f>
        <v>5810016</v>
      </c>
      <c r="N46" s="18">
        <f t="shared" si="12"/>
        <v>2905008</v>
      </c>
      <c r="O46" s="72">
        <f t="shared" si="14"/>
        <v>1045.80288</v>
      </c>
      <c r="P46" s="99">
        <f t="shared" si="15"/>
        <v>209.16057599999999</v>
      </c>
      <c r="Q46" s="99">
        <f t="shared" si="5"/>
        <v>418.32115199999998</v>
      </c>
      <c r="R46" s="99">
        <f t="shared" si="6"/>
        <v>261.45071999999999</v>
      </c>
      <c r="S46" s="99">
        <f t="shared" si="7"/>
        <v>156.87043199999999</v>
      </c>
    </row>
    <row r="47" spans="1:19" ht="18.75" thickBot="1">
      <c r="A47" s="22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</row>
    <row r="48" spans="1:19">
      <c r="A48" s="58">
        <v>1</v>
      </c>
      <c r="B48" s="34" t="s">
        <v>4</v>
      </c>
      <c r="C48" s="2" t="s">
        <v>151</v>
      </c>
      <c r="D48" s="35">
        <v>42</v>
      </c>
      <c r="E48" s="68">
        <f t="shared" si="8"/>
        <v>8.4</v>
      </c>
      <c r="F48" s="68">
        <f t="shared" si="9"/>
        <v>16.8</v>
      </c>
      <c r="G48" s="68">
        <f t="shared" si="10"/>
        <v>10.5</v>
      </c>
      <c r="H48" s="68">
        <f t="shared" ref="H48:H63" si="16">0.15*D48</f>
        <v>6.3</v>
      </c>
      <c r="I48" s="35" t="s">
        <v>5</v>
      </c>
      <c r="J48" s="35">
        <v>42</v>
      </c>
      <c r="K48" s="10"/>
      <c r="L48" s="10"/>
      <c r="N48" s="37">
        <v>1103569</v>
      </c>
      <c r="O48" s="73">
        <v>463.49898000000002</v>
      </c>
      <c r="P48" s="97">
        <f t="shared" si="15"/>
        <v>92.699796000000006</v>
      </c>
      <c r="Q48" s="97">
        <f t="shared" si="5"/>
        <v>185.39959200000001</v>
      </c>
      <c r="R48" s="97">
        <f t="shared" si="6"/>
        <v>115.874745</v>
      </c>
      <c r="S48" s="97">
        <f t="shared" si="7"/>
        <v>69.524846999999994</v>
      </c>
    </row>
    <row r="49" spans="1:22">
      <c r="A49" s="4">
        <v>2</v>
      </c>
      <c r="B49" s="2" t="s">
        <v>6</v>
      </c>
      <c r="C49" s="2" t="s">
        <v>151</v>
      </c>
      <c r="D49" s="3">
        <v>180</v>
      </c>
      <c r="E49" s="68">
        <f t="shared" si="8"/>
        <v>36</v>
      </c>
      <c r="F49" s="68">
        <f t="shared" si="9"/>
        <v>72</v>
      </c>
      <c r="G49" s="68">
        <f t="shared" si="10"/>
        <v>45</v>
      </c>
      <c r="H49" s="68">
        <f t="shared" si="16"/>
        <v>27</v>
      </c>
      <c r="I49" s="3" t="s">
        <v>5</v>
      </c>
      <c r="J49" s="3">
        <v>180</v>
      </c>
      <c r="K49" s="10"/>
      <c r="L49" s="10"/>
      <c r="N49" s="13">
        <v>70916</v>
      </c>
      <c r="O49" s="65">
        <v>127.64879999999999</v>
      </c>
      <c r="P49" s="98">
        <f t="shared" si="15"/>
        <v>25.52976</v>
      </c>
      <c r="Q49" s="98">
        <f t="shared" si="5"/>
        <v>51.059519999999999</v>
      </c>
      <c r="R49" s="98">
        <f t="shared" si="6"/>
        <v>31.912199999999999</v>
      </c>
      <c r="S49" s="98">
        <f t="shared" si="7"/>
        <v>19.147319999999997</v>
      </c>
      <c r="V49" s="90">
        <v>100000</v>
      </c>
    </row>
    <row r="50" spans="1:22">
      <c r="A50" s="4">
        <v>3</v>
      </c>
      <c r="B50" s="5" t="s">
        <v>53</v>
      </c>
      <c r="C50" s="2" t="s">
        <v>151</v>
      </c>
      <c r="D50" s="76">
        <v>2</v>
      </c>
      <c r="E50" s="77">
        <f t="shared" si="8"/>
        <v>0.4</v>
      </c>
      <c r="F50" s="77">
        <v>2</v>
      </c>
      <c r="G50" s="77">
        <v>0</v>
      </c>
      <c r="H50" s="77">
        <f t="shared" si="16"/>
        <v>0.3</v>
      </c>
      <c r="I50" s="56" t="s">
        <v>5</v>
      </c>
      <c r="J50" s="76">
        <v>2</v>
      </c>
      <c r="K50" s="78"/>
      <c r="L50" s="78"/>
      <c r="M50" s="79"/>
      <c r="N50" s="80">
        <v>7181741</v>
      </c>
      <c r="O50" s="81">
        <v>143.63481999999999</v>
      </c>
      <c r="P50" s="100">
        <v>0</v>
      </c>
      <c r="Q50" s="100">
        <f>(N50*F50)/100000</f>
        <v>143.63481999999999</v>
      </c>
      <c r="R50" s="100">
        <v>0</v>
      </c>
      <c r="S50" s="100">
        <v>0</v>
      </c>
    </row>
    <row r="51" spans="1:22">
      <c r="A51" s="4">
        <v>4</v>
      </c>
      <c r="B51" s="5" t="s">
        <v>9</v>
      </c>
      <c r="C51" s="2" t="s">
        <v>151</v>
      </c>
      <c r="D51" s="3">
        <f>86.46*1000</f>
        <v>86460</v>
      </c>
      <c r="E51" s="68">
        <f t="shared" si="8"/>
        <v>17292</v>
      </c>
      <c r="F51" s="68">
        <f t="shared" si="9"/>
        <v>34584</v>
      </c>
      <c r="G51" s="68">
        <f t="shared" si="10"/>
        <v>21615</v>
      </c>
      <c r="H51" s="68">
        <f t="shared" si="16"/>
        <v>12969</v>
      </c>
      <c r="I51" s="4" t="s">
        <v>10</v>
      </c>
      <c r="J51" s="3">
        <f>86.46*1000</f>
        <v>86460</v>
      </c>
      <c r="K51" s="10"/>
      <c r="L51" s="10"/>
      <c r="N51" s="13">
        <v>444</v>
      </c>
      <c r="O51" s="65">
        <v>383.88240000000002</v>
      </c>
      <c r="P51" s="98">
        <f t="shared" si="15"/>
        <v>76.776480000000006</v>
      </c>
      <c r="Q51" s="98">
        <f t="shared" si="5"/>
        <v>153.55296000000001</v>
      </c>
      <c r="R51" s="98">
        <f t="shared" si="6"/>
        <v>95.970600000000005</v>
      </c>
      <c r="S51" s="98">
        <f t="shared" si="7"/>
        <v>57.582360000000001</v>
      </c>
    </row>
    <row r="52" spans="1:22">
      <c r="A52" s="4">
        <v>5</v>
      </c>
      <c r="B52" s="5" t="s">
        <v>11</v>
      </c>
      <c r="C52" s="2" t="s">
        <v>151</v>
      </c>
      <c r="D52" s="3">
        <f>15.72*1000</f>
        <v>15720</v>
      </c>
      <c r="E52" s="68">
        <f t="shared" si="8"/>
        <v>3144</v>
      </c>
      <c r="F52" s="68">
        <f t="shared" si="9"/>
        <v>6288</v>
      </c>
      <c r="G52" s="68">
        <f t="shared" si="10"/>
        <v>3930</v>
      </c>
      <c r="H52" s="68">
        <f t="shared" si="16"/>
        <v>2358</v>
      </c>
      <c r="I52" s="4" t="s">
        <v>10</v>
      </c>
      <c r="J52" s="3">
        <f>15.72*1000</f>
        <v>15720</v>
      </c>
      <c r="K52" s="10"/>
      <c r="L52" s="10"/>
      <c r="N52" s="13">
        <v>492</v>
      </c>
      <c r="O52" s="65">
        <v>77.342399999999998</v>
      </c>
      <c r="P52" s="98">
        <f t="shared" si="15"/>
        <v>15.46848</v>
      </c>
      <c r="Q52" s="98">
        <f t="shared" si="5"/>
        <v>30.936959999999999</v>
      </c>
      <c r="R52" s="98">
        <f t="shared" si="6"/>
        <v>19.335599999999999</v>
      </c>
      <c r="S52" s="98">
        <f t="shared" si="7"/>
        <v>11.60136</v>
      </c>
    </row>
    <row r="53" spans="1:22">
      <c r="A53" s="4">
        <v>6</v>
      </c>
      <c r="B53" s="5" t="s">
        <v>54</v>
      </c>
      <c r="C53" s="2" t="s">
        <v>151</v>
      </c>
      <c r="D53" s="3">
        <v>3154</v>
      </c>
      <c r="E53" s="68">
        <f t="shared" si="8"/>
        <v>630.80000000000007</v>
      </c>
      <c r="F53" s="68">
        <f t="shared" si="9"/>
        <v>1261.6000000000001</v>
      </c>
      <c r="G53" s="68">
        <f t="shared" si="10"/>
        <v>788.5</v>
      </c>
      <c r="H53" s="68">
        <f t="shared" si="16"/>
        <v>473.09999999999997</v>
      </c>
      <c r="I53" s="4" t="s">
        <v>5</v>
      </c>
      <c r="J53" s="3">
        <v>3154</v>
      </c>
      <c r="K53" s="10"/>
      <c r="L53" s="10"/>
      <c r="N53" s="13">
        <v>6626</v>
      </c>
      <c r="O53" s="65">
        <v>208.98403999999999</v>
      </c>
      <c r="P53" s="98">
        <f t="shared" si="15"/>
        <v>41.796807999999999</v>
      </c>
      <c r="Q53" s="98">
        <f t="shared" si="5"/>
        <v>83.593615999999997</v>
      </c>
      <c r="R53" s="98">
        <f t="shared" si="6"/>
        <v>52.246009999999998</v>
      </c>
      <c r="S53" s="98">
        <f t="shared" si="7"/>
        <v>31.347605999999999</v>
      </c>
    </row>
    <row r="54" spans="1:22">
      <c r="A54" s="4">
        <v>7</v>
      </c>
      <c r="B54" s="5" t="s">
        <v>55</v>
      </c>
      <c r="C54" s="2" t="s">
        <v>151</v>
      </c>
      <c r="D54" s="3">
        <v>60</v>
      </c>
      <c r="E54" s="68">
        <f t="shared" si="8"/>
        <v>12</v>
      </c>
      <c r="F54" s="68">
        <f t="shared" si="9"/>
        <v>24</v>
      </c>
      <c r="G54" s="68">
        <f t="shared" si="10"/>
        <v>15</v>
      </c>
      <c r="H54" s="68">
        <f t="shared" si="16"/>
        <v>9</v>
      </c>
      <c r="I54" s="4" t="s">
        <v>10</v>
      </c>
      <c r="J54" s="3">
        <v>60</v>
      </c>
      <c r="K54" s="10"/>
      <c r="L54" s="10"/>
      <c r="N54" s="13">
        <v>26359</v>
      </c>
      <c r="O54" s="65">
        <v>15.8154</v>
      </c>
      <c r="P54" s="98">
        <f t="shared" si="15"/>
        <v>3.1630800000000003</v>
      </c>
      <c r="Q54" s="98">
        <f t="shared" si="5"/>
        <v>6.3261600000000007</v>
      </c>
      <c r="R54" s="98">
        <f t="shared" si="6"/>
        <v>3.9538500000000001</v>
      </c>
      <c r="S54" s="98">
        <f t="shared" si="7"/>
        <v>2.3723100000000001</v>
      </c>
    </row>
    <row r="55" spans="1:22">
      <c r="A55" s="4">
        <v>8</v>
      </c>
      <c r="B55" s="5" t="s">
        <v>56</v>
      </c>
      <c r="C55" s="2" t="s">
        <v>151</v>
      </c>
      <c r="D55" s="3">
        <v>14</v>
      </c>
      <c r="E55" s="68">
        <f t="shared" si="8"/>
        <v>2.8000000000000003</v>
      </c>
      <c r="F55" s="68">
        <f t="shared" si="9"/>
        <v>5.6000000000000005</v>
      </c>
      <c r="G55" s="68">
        <f t="shared" si="10"/>
        <v>3.5</v>
      </c>
      <c r="H55" s="68">
        <f t="shared" si="16"/>
        <v>2.1</v>
      </c>
      <c r="I55" s="4" t="s">
        <v>5</v>
      </c>
      <c r="J55" s="3">
        <v>14</v>
      </c>
      <c r="K55" s="10"/>
      <c r="L55" s="10"/>
      <c r="N55" s="13">
        <v>6482154</v>
      </c>
      <c r="O55" s="65">
        <v>907.50156000000004</v>
      </c>
      <c r="P55" s="98">
        <f t="shared" si="15"/>
        <v>181.50031200000001</v>
      </c>
      <c r="Q55" s="98">
        <f t="shared" si="5"/>
        <v>363.00062400000002</v>
      </c>
      <c r="R55" s="98">
        <f t="shared" si="6"/>
        <v>226.87539000000001</v>
      </c>
      <c r="S55" s="98">
        <f t="shared" si="7"/>
        <v>136.12523400000001</v>
      </c>
    </row>
    <row r="56" spans="1:22">
      <c r="A56" s="4">
        <v>9</v>
      </c>
      <c r="B56" s="5" t="s">
        <v>57</v>
      </c>
      <c r="C56" s="2" t="s">
        <v>151</v>
      </c>
      <c r="D56" s="76">
        <v>2</v>
      </c>
      <c r="E56" s="77">
        <f t="shared" si="8"/>
        <v>0.4</v>
      </c>
      <c r="F56" s="77">
        <v>2</v>
      </c>
      <c r="G56" s="77">
        <v>0</v>
      </c>
      <c r="H56" s="77">
        <f t="shared" si="16"/>
        <v>0.3</v>
      </c>
      <c r="I56" s="56" t="s">
        <v>48</v>
      </c>
      <c r="J56" s="76">
        <v>2</v>
      </c>
      <c r="K56" s="78"/>
      <c r="L56" s="78"/>
      <c r="M56" s="79"/>
      <c r="N56" s="80">
        <v>5555037.0099999998</v>
      </c>
      <c r="O56" s="81">
        <v>111.10074019999999</v>
      </c>
      <c r="P56" s="100">
        <v>0</v>
      </c>
      <c r="Q56" s="100">
        <f>(N56*F56)/100000</f>
        <v>111.10074019999999</v>
      </c>
      <c r="R56" s="100">
        <v>0</v>
      </c>
      <c r="S56" s="100">
        <v>0</v>
      </c>
    </row>
    <row r="57" spans="1:22">
      <c r="A57" s="4">
        <v>10</v>
      </c>
      <c r="B57" s="5" t="s">
        <v>14</v>
      </c>
      <c r="C57" s="2" t="s">
        <v>151</v>
      </c>
      <c r="D57" s="4">
        <v>26</v>
      </c>
      <c r="E57" s="68">
        <f t="shared" si="8"/>
        <v>5.2</v>
      </c>
      <c r="F57" s="68">
        <f t="shared" si="9"/>
        <v>10.4</v>
      </c>
      <c r="G57" s="68">
        <f t="shared" si="10"/>
        <v>6.5</v>
      </c>
      <c r="H57" s="68">
        <f t="shared" si="16"/>
        <v>3.9</v>
      </c>
      <c r="I57" s="4" t="s">
        <v>5</v>
      </c>
      <c r="J57" s="4">
        <v>26</v>
      </c>
      <c r="K57" s="11"/>
      <c r="L57" s="11"/>
      <c r="N57" s="13">
        <v>847078</v>
      </c>
      <c r="O57" s="65">
        <v>220.24028000000001</v>
      </c>
      <c r="P57" s="98">
        <f t="shared" si="15"/>
        <v>44.048056000000003</v>
      </c>
      <c r="Q57" s="98">
        <f t="shared" si="5"/>
        <v>88.096112000000005</v>
      </c>
      <c r="R57" s="98">
        <f t="shared" si="6"/>
        <v>55.060070000000003</v>
      </c>
      <c r="S57" s="98">
        <f t="shared" si="7"/>
        <v>33.036042000000002</v>
      </c>
    </row>
    <row r="58" spans="1:22">
      <c r="A58" s="4">
        <v>11</v>
      </c>
      <c r="B58" s="2" t="s">
        <v>58</v>
      </c>
      <c r="C58" s="2" t="s">
        <v>151</v>
      </c>
      <c r="D58" s="4">
        <v>146</v>
      </c>
      <c r="E58" s="68">
        <f t="shared" si="8"/>
        <v>29.200000000000003</v>
      </c>
      <c r="F58" s="68">
        <f t="shared" si="9"/>
        <v>58.400000000000006</v>
      </c>
      <c r="G58" s="68">
        <f t="shared" si="10"/>
        <v>36.5</v>
      </c>
      <c r="H58" s="68">
        <f t="shared" si="16"/>
        <v>21.9</v>
      </c>
      <c r="I58" s="3" t="s">
        <v>5</v>
      </c>
      <c r="J58" s="4">
        <v>146</v>
      </c>
      <c r="K58" s="11"/>
      <c r="L58" s="11"/>
      <c r="N58" s="13">
        <v>79181</v>
      </c>
      <c r="O58" s="65">
        <v>115.60426</v>
      </c>
      <c r="P58" s="98">
        <f t="shared" si="15"/>
        <v>23.120851999999999</v>
      </c>
      <c r="Q58" s="98">
        <f t="shared" si="5"/>
        <v>46.241703999999999</v>
      </c>
      <c r="R58" s="98">
        <f t="shared" si="6"/>
        <v>28.901064999999999</v>
      </c>
      <c r="S58" s="98">
        <f t="shared" si="7"/>
        <v>17.340638999999999</v>
      </c>
    </row>
    <row r="59" spans="1:22">
      <c r="A59" s="4">
        <v>12</v>
      </c>
      <c r="B59" s="5" t="s">
        <v>16</v>
      </c>
      <c r="C59" s="2" t="s">
        <v>151</v>
      </c>
      <c r="D59" s="4">
        <v>7520</v>
      </c>
      <c r="E59" s="68">
        <f t="shared" si="8"/>
        <v>1504</v>
      </c>
      <c r="F59" s="68">
        <f t="shared" si="9"/>
        <v>3008</v>
      </c>
      <c r="G59" s="68">
        <f t="shared" si="10"/>
        <v>1880</v>
      </c>
      <c r="H59" s="68">
        <f t="shared" si="16"/>
        <v>1128</v>
      </c>
      <c r="I59" s="4" t="s">
        <v>10</v>
      </c>
      <c r="J59" s="4">
        <v>7520</v>
      </c>
      <c r="K59" s="11"/>
      <c r="L59" s="11"/>
      <c r="N59" s="13">
        <v>1186</v>
      </c>
      <c r="O59" s="65">
        <v>89.187200000000004</v>
      </c>
      <c r="P59" s="98">
        <f t="shared" si="15"/>
        <v>17.837440000000001</v>
      </c>
      <c r="Q59" s="98">
        <f t="shared" si="5"/>
        <v>35.674880000000002</v>
      </c>
      <c r="R59" s="98">
        <f t="shared" si="6"/>
        <v>22.296800000000001</v>
      </c>
      <c r="S59" s="98">
        <f t="shared" si="7"/>
        <v>13.378080000000001</v>
      </c>
    </row>
    <row r="60" spans="1:22">
      <c r="A60" s="4">
        <v>13</v>
      </c>
      <c r="B60" s="5" t="s">
        <v>18</v>
      </c>
      <c r="C60" s="2" t="s">
        <v>151</v>
      </c>
      <c r="D60" s="56">
        <v>2</v>
      </c>
      <c r="E60" s="77">
        <f t="shared" si="8"/>
        <v>0.4</v>
      </c>
      <c r="F60" s="77">
        <f t="shared" si="9"/>
        <v>0.8</v>
      </c>
      <c r="G60" s="77">
        <f t="shared" si="10"/>
        <v>0.5</v>
      </c>
      <c r="H60" s="77">
        <f t="shared" si="16"/>
        <v>0.3</v>
      </c>
      <c r="I60" s="56" t="s">
        <v>48</v>
      </c>
      <c r="J60" s="56">
        <v>2</v>
      </c>
      <c r="K60" s="82"/>
      <c r="L60" s="82"/>
      <c r="M60" s="79"/>
      <c r="N60" s="80">
        <v>5112536.07</v>
      </c>
      <c r="O60" s="81">
        <v>102.2507214</v>
      </c>
      <c r="P60" s="100">
        <f t="shared" si="15"/>
        <v>20.450144280000004</v>
      </c>
      <c r="Q60" s="100">
        <f t="shared" si="5"/>
        <v>40.900288560000007</v>
      </c>
      <c r="R60" s="100">
        <f t="shared" si="6"/>
        <v>25.562680350000001</v>
      </c>
      <c r="S60" s="100">
        <f t="shared" si="7"/>
        <v>15.337608209999999</v>
      </c>
    </row>
    <row r="61" spans="1:22">
      <c r="A61" s="4">
        <v>14</v>
      </c>
      <c r="B61" s="5" t="s">
        <v>19</v>
      </c>
      <c r="C61" s="2" t="s">
        <v>151</v>
      </c>
      <c r="D61" s="4">
        <v>25</v>
      </c>
      <c r="E61" s="68">
        <f t="shared" si="8"/>
        <v>5</v>
      </c>
      <c r="F61" s="68">
        <f t="shared" si="9"/>
        <v>10</v>
      </c>
      <c r="G61" s="68">
        <f t="shared" si="10"/>
        <v>6.25</v>
      </c>
      <c r="H61" s="68">
        <f t="shared" si="16"/>
        <v>3.75</v>
      </c>
      <c r="I61" s="4" t="s">
        <v>20</v>
      </c>
      <c r="J61" s="4">
        <v>25</v>
      </c>
      <c r="K61" s="11"/>
      <c r="L61" s="11"/>
      <c r="N61" s="13">
        <v>200408</v>
      </c>
      <c r="O61" s="65">
        <v>60.122399999999999</v>
      </c>
      <c r="P61" s="98">
        <f t="shared" si="15"/>
        <v>12.024480000000001</v>
      </c>
      <c r="Q61" s="98">
        <f t="shared" si="5"/>
        <v>24.048960000000001</v>
      </c>
      <c r="R61" s="98">
        <f t="shared" si="6"/>
        <v>15.0306</v>
      </c>
      <c r="S61" s="98">
        <f t="shared" si="7"/>
        <v>9.0183599999999995</v>
      </c>
    </row>
    <row r="62" spans="1:22">
      <c r="A62" s="4">
        <v>15</v>
      </c>
      <c r="B62" s="1" t="s">
        <v>21</v>
      </c>
      <c r="C62" s="2" t="s">
        <v>151</v>
      </c>
      <c r="D62" s="4">
        <f>8.4*1000</f>
        <v>8400</v>
      </c>
      <c r="E62" s="68">
        <f t="shared" si="8"/>
        <v>1680</v>
      </c>
      <c r="F62" s="68">
        <f t="shared" si="9"/>
        <v>3360</v>
      </c>
      <c r="G62" s="68">
        <f t="shared" si="10"/>
        <v>2100</v>
      </c>
      <c r="H62" s="68">
        <f t="shared" si="16"/>
        <v>1260</v>
      </c>
      <c r="I62" s="4" t="s">
        <v>10</v>
      </c>
      <c r="J62" s="4">
        <f>8.4*1000</f>
        <v>8400</v>
      </c>
      <c r="K62" s="11"/>
      <c r="L62" s="11"/>
      <c r="N62" s="13">
        <v>2153</v>
      </c>
      <c r="O62" s="65">
        <v>180.852</v>
      </c>
      <c r="P62" s="98">
        <f t="shared" si="15"/>
        <v>36.170400000000001</v>
      </c>
      <c r="Q62" s="98">
        <f t="shared" si="5"/>
        <v>72.340800000000002</v>
      </c>
      <c r="R62" s="98">
        <f t="shared" si="6"/>
        <v>45.213000000000001</v>
      </c>
      <c r="S62" s="98">
        <f t="shared" si="7"/>
        <v>27.127800000000001</v>
      </c>
    </row>
    <row r="63" spans="1:22" ht="15" thickBot="1">
      <c r="A63" s="17">
        <v>16</v>
      </c>
      <c r="B63" s="40" t="s">
        <v>59</v>
      </c>
      <c r="C63" s="2" t="s">
        <v>151</v>
      </c>
      <c r="D63" s="17">
        <v>2</v>
      </c>
      <c r="E63" s="68">
        <f t="shared" si="8"/>
        <v>0.4</v>
      </c>
      <c r="F63" s="68">
        <f t="shared" si="9"/>
        <v>0.8</v>
      </c>
      <c r="G63" s="68">
        <f t="shared" si="10"/>
        <v>0.5</v>
      </c>
      <c r="H63" s="68">
        <f t="shared" si="16"/>
        <v>0.3</v>
      </c>
      <c r="I63" s="48" t="s">
        <v>48</v>
      </c>
      <c r="J63" s="17">
        <v>2</v>
      </c>
      <c r="K63" s="11"/>
      <c r="L63" s="11"/>
      <c r="N63" s="18">
        <v>657045.88</v>
      </c>
      <c r="O63" s="66">
        <v>13.1409176</v>
      </c>
      <c r="P63" s="99">
        <f t="shared" si="15"/>
        <v>2.6281835200000003</v>
      </c>
      <c r="Q63" s="99">
        <f t="shared" si="5"/>
        <v>5.2563670400000007</v>
      </c>
      <c r="R63" s="99">
        <f t="shared" si="6"/>
        <v>3.2852294</v>
      </c>
      <c r="S63" s="99">
        <f t="shared" si="7"/>
        <v>1.9711376399999998</v>
      </c>
    </row>
    <row r="64" spans="1:22" ht="18.75" thickBot="1">
      <c r="A64" s="22" t="s">
        <v>94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</row>
    <row r="65" spans="1:19">
      <c r="A65" s="35">
        <v>1</v>
      </c>
      <c r="B65" s="49" t="s">
        <v>95</v>
      </c>
      <c r="C65" s="2" t="s">
        <v>151</v>
      </c>
      <c r="D65" s="35">
        <v>192</v>
      </c>
      <c r="E65" s="68">
        <f t="shared" si="8"/>
        <v>38.400000000000006</v>
      </c>
      <c r="F65" s="68">
        <f t="shared" si="9"/>
        <v>76.800000000000011</v>
      </c>
      <c r="G65" s="68">
        <f t="shared" si="10"/>
        <v>48</v>
      </c>
      <c r="H65" s="68">
        <f t="shared" ref="H65:H66" si="17">0.15*D65</f>
        <v>28.799999999999997</v>
      </c>
      <c r="I65" s="35" t="s">
        <v>7</v>
      </c>
      <c r="J65" s="35">
        <v>192</v>
      </c>
      <c r="K65" s="36"/>
      <c r="L65" s="36"/>
      <c r="M65" s="37"/>
      <c r="N65" s="37">
        <v>4600000</v>
      </c>
      <c r="O65" s="72">
        <f>(N65*J65)/100000</f>
        <v>8832</v>
      </c>
      <c r="P65" s="97">
        <f t="shared" si="15"/>
        <v>1766.4</v>
      </c>
      <c r="Q65" s="97">
        <f t="shared" si="5"/>
        <v>3532.8</v>
      </c>
      <c r="R65" s="97">
        <f t="shared" si="6"/>
        <v>2208</v>
      </c>
      <c r="S65" s="97">
        <f t="shared" si="7"/>
        <v>1324.8</v>
      </c>
    </row>
    <row r="66" spans="1:19" ht="15" thickBot="1">
      <c r="A66" s="39">
        <v>2</v>
      </c>
      <c r="B66" s="50" t="s">
        <v>96</v>
      </c>
      <c r="C66" s="2" t="s">
        <v>151</v>
      </c>
      <c r="D66" s="39">
        <v>190</v>
      </c>
      <c r="E66" s="68">
        <f t="shared" si="8"/>
        <v>38</v>
      </c>
      <c r="F66" s="68">
        <f t="shared" si="9"/>
        <v>76</v>
      </c>
      <c r="G66" s="68">
        <f t="shared" si="10"/>
        <v>47.5</v>
      </c>
      <c r="H66" s="68">
        <f t="shared" si="17"/>
        <v>28.5</v>
      </c>
      <c r="I66" s="39" t="s">
        <v>7</v>
      </c>
      <c r="J66" s="39">
        <v>190</v>
      </c>
      <c r="K66" s="47"/>
      <c r="L66" s="47"/>
      <c r="M66" s="18"/>
      <c r="N66" s="18">
        <v>6600000</v>
      </c>
      <c r="O66" s="67">
        <f>(N66*J66)/100000</f>
        <v>12540</v>
      </c>
      <c r="P66" s="99">
        <f t="shared" si="15"/>
        <v>2508</v>
      </c>
      <c r="Q66" s="99">
        <f t="shared" si="5"/>
        <v>5016</v>
      </c>
      <c r="R66" s="99">
        <f t="shared" si="6"/>
        <v>3135</v>
      </c>
      <c r="S66" s="99">
        <f t="shared" si="7"/>
        <v>1881</v>
      </c>
    </row>
    <row r="67" spans="1:19" ht="18.75" thickBot="1">
      <c r="A67" s="22" t="s">
        <v>60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</row>
    <row r="68" spans="1:19" ht="30.75">
      <c r="A68" s="35">
        <v>1</v>
      </c>
      <c r="B68" s="49" t="s">
        <v>61</v>
      </c>
      <c r="C68" s="2" t="s">
        <v>151</v>
      </c>
      <c r="D68" s="35">
        <v>54</v>
      </c>
      <c r="E68" s="68">
        <f t="shared" si="8"/>
        <v>10.8</v>
      </c>
      <c r="F68" s="68">
        <f t="shared" si="9"/>
        <v>21.6</v>
      </c>
      <c r="G68" s="68">
        <f t="shared" si="10"/>
        <v>13.5</v>
      </c>
      <c r="H68" s="68">
        <f t="shared" ref="H68:H96" si="18">0.15*D68</f>
        <v>8.1</v>
      </c>
      <c r="I68" s="35" t="s">
        <v>62</v>
      </c>
      <c r="J68" s="35">
        <v>54</v>
      </c>
      <c r="K68" s="10"/>
      <c r="L68" s="10"/>
      <c r="N68" s="51">
        <f>(192163.53*72+265372.85)/3</f>
        <v>4700382.3366666669</v>
      </c>
      <c r="O68" s="74">
        <v>2538.2064617999999</v>
      </c>
      <c r="P68" s="97">
        <f t="shared" si="15"/>
        <v>507.64129236000002</v>
      </c>
      <c r="Q68" s="97">
        <f t="shared" ref="Q68:Q95" si="19">0.4*O68</f>
        <v>1015.28258472</v>
      </c>
      <c r="R68" s="97">
        <f t="shared" si="6"/>
        <v>634.55161544999999</v>
      </c>
      <c r="S68" s="97">
        <f t="shared" si="7"/>
        <v>380.73096927</v>
      </c>
    </row>
    <row r="69" spans="1:19" ht="30.75">
      <c r="A69" s="3">
        <v>2</v>
      </c>
      <c r="B69" s="7" t="s">
        <v>63</v>
      </c>
      <c r="C69" s="2" t="s">
        <v>151</v>
      </c>
      <c r="D69" s="3">
        <v>150</v>
      </c>
      <c r="E69" s="68">
        <f t="shared" si="8"/>
        <v>30</v>
      </c>
      <c r="F69" s="68">
        <f t="shared" si="9"/>
        <v>60</v>
      </c>
      <c r="G69" s="68">
        <f t="shared" si="10"/>
        <v>37.5</v>
      </c>
      <c r="H69" s="68">
        <f t="shared" si="18"/>
        <v>22.5</v>
      </c>
      <c r="I69" s="3" t="s">
        <v>62</v>
      </c>
      <c r="J69" s="3">
        <v>150</v>
      </c>
      <c r="K69" s="10"/>
      <c r="L69" s="10"/>
      <c r="N69" s="19">
        <f>(137534.43*72+198580.27)/3</f>
        <v>3367019.7433333327</v>
      </c>
      <c r="O69" s="75">
        <v>5050.5296149999986</v>
      </c>
      <c r="P69" s="98">
        <f t="shared" si="15"/>
        <v>1010.1059229999997</v>
      </c>
      <c r="Q69" s="98">
        <f t="shared" si="19"/>
        <v>2020.2118459999995</v>
      </c>
      <c r="R69" s="98">
        <f t="shared" si="6"/>
        <v>1262.6324037499996</v>
      </c>
      <c r="S69" s="98">
        <f t="shared" si="7"/>
        <v>757.57944224999972</v>
      </c>
    </row>
    <row r="70" spans="1:19">
      <c r="A70" s="3">
        <v>3</v>
      </c>
      <c r="B70" s="7" t="s">
        <v>64</v>
      </c>
      <c r="C70" s="2" t="s">
        <v>151</v>
      </c>
      <c r="D70" s="3">
        <v>14</v>
      </c>
      <c r="E70" s="68">
        <f t="shared" si="8"/>
        <v>2.8000000000000003</v>
      </c>
      <c r="F70" s="68">
        <f t="shared" si="9"/>
        <v>5.6000000000000005</v>
      </c>
      <c r="G70" s="68">
        <f t="shared" si="10"/>
        <v>3.5</v>
      </c>
      <c r="H70" s="68">
        <f t="shared" si="18"/>
        <v>2.1</v>
      </c>
      <c r="I70" s="3" t="s">
        <v>65</v>
      </c>
      <c r="J70" s="3">
        <v>14</v>
      </c>
      <c r="K70" s="10"/>
      <c r="L70" s="10"/>
      <c r="N70" s="19">
        <v>11613557</v>
      </c>
      <c r="O70" s="75">
        <v>1625.89798</v>
      </c>
      <c r="P70" s="98">
        <f t="shared" si="15"/>
        <v>325.179596</v>
      </c>
      <c r="Q70" s="98">
        <f t="shared" si="19"/>
        <v>650.35919200000001</v>
      </c>
      <c r="R70" s="98">
        <f t="shared" ref="R70:R96" si="20">0.25*O70</f>
        <v>406.47449499999999</v>
      </c>
      <c r="S70" s="98">
        <f t="shared" ref="S70:S96" si="21">0.15*O70</f>
        <v>243.88469699999999</v>
      </c>
    </row>
    <row r="71" spans="1:19">
      <c r="A71" s="3">
        <v>4</v>
      </c>
      <c r="B71" s="7" t="s">
        <v>66</v>
      </c>
      <c r="C71" s="2" t="s">
        <v>151</v>
      </c>
      <c r="D71" s="3">
        <v>28</v>
      </c>
      <c r="E71" s="68">
        <f t="shared" si="8"/>
        <v>5.6000000000000005</v>
      </c>
      <c r="F71" s="68">
        <f t="shared" si="9"/>
        <v>11.200000000000001</v>
      </c>
      <c r="G71" s="68">
        <f t="shared" si="10"/>
        <v>7</v>
      </c>
      <c r="H71" s="68">
        <f t="shared" si="18"/>
        <v>4.2</v>
      </c>
      <c r="I71" s="3" t="s">
        <v>65</v>
      </c>
      <c r="J71" s="3">
        <v>28</v>
      </c>
      <c r="K71" s="10"/>
      <c r="L71" s="10"/>
      <c r="N71" s="19">
        <f>160318.27*72+1687.89*79+2072539.02</f>
        <v>13748797.77</v>
      </c>
      <c r="O71" s="75">
        <v>3849.6633756000001</v>
      </c>
      <c r="P71" s="98">
        <f t="shared" si="15"/>
        <v>769.93267512000011</v>
      </c>
      <c r="Q71" s="98">
        <f t="shared" si="19"/>
        <v>1539.8653502400002</v>
      </c>
      <c r="R71" s="98">
        <f t="shared" si="20"/>
        <v>962.41584390000003</v>
      </c>
      <c r="S71" s="98">
        <f t="shared" si="21"/>
        <v>577.44950633999997</v>
      </c>
    </row>
    <row r="72" spans="1:19">
      <c r="A72" s="3">
        <v>5</v>
      </c>
      <c r="B72" s="7" t="s">
        <v>67</v>
      </c>
      <c r="C72" s="2" t="s">
        <v>151</v>
      </c>
      <c r="D72" s="3">
        <v>4</v>
      </c>
      <c r="E72" s="68">
        <f t="shared" si="8"/>
        <v>0.8</v>
      </c>
      <c r="F72" s="68">
        <f t="shared" si="9"/>
        <v>1.6</v>
      </c>
      <c r="G72" s="68">
        <f t="shared" si="10"/>
        <v>1</v>
      </c>
      <c r="H72" s="68">
        <f t="shared" si="18"/>
        <v>0.6</v>
      </c>
      <c r="I72" s="3" t="s">
        <v>65</v>
      </c>
      <c r="J72" s="3">
        <v>4</v>
      </c>
      <c r="K72" s="10"/>
      <c r="L72" s="10"/>
      <c r="N72" s="19">
        <v>58138436</v>
      </c>
      <c r="O72" s="75">
        <v>2325.5374400000001</v>
      </c>
      <c r="P72" s="98">
        <f t="shared" si="15"/>
        <v>465.10748800000005</v>
      </c>
      <c r="Q72" s="98">
        <f t="shared" si="19"/>
        <v>930.21497600000009</v>
      </c>
      <c r="R72" s="98">
        <f t="shared" si="20"/>
        <v>581.38436000000002</v>
      </c>
      <c r="S72" s="98">
        <f t="shared" si="21"/>
        <v>348.83061600000002</v>
      </c>
    </row>
    <row r="73" spans="1:19">
      <c r="A73" s="3">
        <v>6</v>
      </c>
      <c r="B73" s="7" t="s">
        <v>68</v>
      </c>
      <c r="C73" s="2" t="s">
        <v>151</v>
      </c>
      <c r="D73" s="3">
        <v>8</v>
      </c>
      <c r="E73" s="68">
        <f t="shared" si="8"/>
        <v>1.6</v>
      </c>
      <c r="F73" s="68">
        <f t="shared" si="9"/>
        <v>3.2</v>
      </c>
      <c r="G73" s="68">
        <f t="shared" si="10"/>
        <v>2</v>
      </c>
      <c r="H73" s="68">
        <f t="shared" si="18"/>
        <v>1.2</v>
      </c>
      <c r="I73" s="3" t="s">
        <v>65</v>
      </c>
      <c r="J73" s="3">
        <v>8</v>
      </c>
      <c r="K73" s="10"/>
      <c r="L73" s="10"/>
      <c r="N73" s="19">
        <v>38390932.491104819</v>
      </c>
      <c r="O73" s="75">
        <v>3071.2745992883856</v>
      </c>
      <c r="P73" s="98">
        <f t="shared" si="15"/>
        <v>614.25491985767712</v>
      </c>
      <c r="Q73" s="98">
        <f t="shared" si="19"/>
        <v>1228.5098397153542</v>
      </c>
      <c r="R73" s="98">
        <f t="shared" si="20"/>
        <v>767.8186498220964</v>
      </c>
      <c r="S73" s="98">
        <f t="shared" si="21"/>
        <v>460.69118989325784</v>
      </c>
    </row>
    <row r="74" spans="1:19" ht="16.5">
      <c r="A74" s="3">
        <v>7</v>
      </c>
      <c r="B74" s="7" t="s">
        <v>69</v>
      </c>
      <c r="C74" s="2" t="s">
        <v>151</v>
      </c>
      <c r="D74" s="3">
        <v>27</v>
      </c>
      <c r="E74" s="68">
        <f t="shared" si="8"/>
        <v>5.4</v>
      </c>
      <c r="F74" s="68">
        <f t="shared" si="9"/>
        <v>10.8</v>
      </c>
      <c r="G74" s="68">
        <f t="shared" si="10"/>
        <v>6.75</v>
      </c>
      <c r="H74" s="68">
        <f t="shared" si="18"/>
        <v>4.05</v>
      </c>
      <c r="I74" s="3" t="s">
        <v>62</v>
      </c>
      <c r="J74" s="3">
        <v>27</v>
      </c>
      <c r="K74" s="10"/>
      <c r="L74" s="10"/>
      <c r="N74" s="19">
        <v>1336230</v>
      </c>
      <c r="O74" s="75">
        <v>360.78210000000001</v>
      </c>
      <c r="P74" s="98">
        <f t="shared" si="15"/>
        <v>72.156420000000011</v>
      </c>
      <c r="Q74" s="98">
        <f t="shared" si="19"/>
        <v>144.31284000000002</v>
      </c>
      <c r="R74" s="98">
        <f t="shared" si="20"/>
        <v>90.195525000000004</v>
      </c>
      <c r="S74" s="98">
        <f t="shared" si="21"/>
        <v>54.117314999999998</v>
      </c>
    </row>
    <row r="75" spans="1:19" ht="16.5">
      <c r="A75" s="3">
        <v>8</v>
      </c>
      <c r="B75" s="7" t="s">
        <v>70</v>
      </c>
      <c r="C75" s="2" t="s">
        <v>151</v>
      </c>
      <c r="D75" s="3">
        <v>621</v>
      </c>
      <c r="E75" s="68">
        <f t="shared" si="8"/>
        <v>124.2</v>
      </c>
      <c r="F75" s="68">
        <f t="shared" si="9"/>
        <v>248.4</v>
      </c>
      <c r="G75" s="68">
        <f t="shared" si="10"/>
        <v>155.25</v>
      </c>
      <c r="H75" s="68">
        <f t="shared" si="18"/>
        <v>93.149999999999991</v>
      </c>
      <c r="I75" s="3" t="s">
        <v>62</v>
      </c>
      <c r="J75" s="3">
        <v>621</v>
      </c>
      <c r="K75" s="10"/>
      <c r="L75" s="10"/>
      <c r="N75" s="19">
        <v>1169753</v>
      </c>
      <c r="O75" s="75">
        <v>7264.1661299999996</v>
      </c>
      <c r="P75" s="98">
        <f t="shared" si="15"/>
        <v>1452.833226</v>
      </c>
      <c r="Q75" s="98">
        <f t="shared" si="19"/>
        <v>2905.6664519999999</v>
      </c>
      <c r="R75" s="98">
        <f t="shared" si="20"/>
        <v>1816.0415324999999</v>
      </c>
      <c r="S75" s="98">
        <f t="shared" si="21"/>
        <v>1089.6249194999998</v>
      </c>
    </row>
    <row r="76" spans="1:19">
      <c r="A76" s="3">
        <v>9</v>
      </c>
      <c r="B76" s="7" t="s">
        <v>71</v>
      </c>
      <c r="C76" s="2" t="s">
        <v>151</v>
      </c>
      <c r="D76" s="3">
        <v>120</v>
      </c>
      <c r="E76" s="68">
        <f t="shared" si="8"/>
        <v>24</v>
      </c>
      <c r="F76" s="68">
        <f t="shared" si="9"/>
        <v>48</v>
      </c>
      <c r="G76" s="68">
        <f t="shared" si="10"/>
        <v>30</v>
      </c>
      <c r="H76" s="68">
        <f t="shared" si="18"/>
        <v>18</v>
      </c>
      <c r="I76" s="3" t="s">
        <v>65</v>
      </c>
      <c r="J76" s="3">
        <v>120</v>
      </c>
      <c r="K76" s="10"/>
      <c r="L76" s="10"/>
      <c r="N76" s="19">
        <v>2635500</v>
      </c>
      <c r="O76" s="75">
        <v>3162.6</v>
      </c>
      <c r="P76" s="98">
        <f t="shared" si="15"/>
        <v>632.52</v>
      </c>
      <c r="Q76" s="98">
        <f t="shared" si="19"/>
        <v>1265.04</v>
      </c>
      <c r="R76" s="98">
        <f t="shared" si="20"/>
        <v>790.65</v>
      </c>
      <c r="S76" s="98">
        <f t="shared" si="21"/>
        <v>474.39</v>
      </c>
    </row>
    <row r="77" spans="1:19">
      <c r="A77" s="3">
        <v>10</v>
      </c>
      <c r="B77" s="7" t="s">
        <v>72</v>
      </c>
      <c r="C77" s="2" t="s">
        <v>151</v>
      </c>
      <c r="D77" s="3">
        <v>337</v>
      </c>
      <c r="E77" s="68">
        <f t="shared" si="8"/>
        <v>67.400000000000006</v>
      </c>
      <c r="F77" s="68">
        <f t="shared" si="9"/>
        <v>134.80000000000001</v>
      </c>
      <c r="G77" s="68">
        <f t="shared" si="10"/>
        <v>84.25</v>
      </c>
      <c r="H77" s="68">
        <f t="shared" si="18"/>
        <v>50.55</v>
      </c>
      <c r="I77" s="3" t="s">
        <v>65</v>
      </c>
      <c r="J77" s="3">
        <v>337</v>
      </c>
      <c r="K77" s="10"/>
      <c r="L77" s="10"/>
      <c r="N77" s="19">
        <v>1358370</v>
      </c>
      <c r="O77" s="75">
        <v>4577.7069000000001</v>
      </c>
      <c r="P77" s="98">
        <f t="shared" si="15"/>
        <v>915.54138000000012</v>
      </c>
      <c r="Q77" s="98">
        <f t="shared" si="19"/>
        <v>1831.0827600000002</v>
      </c>
      <c r="R77" s="98">
        <f t="shared" si="20"/>
        <v>1144.426725</v>
      </c>
      <c r="S77" s="98">
        <f t="shared" si="21"/>
        <v>686.65603499999997</v>
      </c>
    </row>
    <row r="78" spans="1:19" ht="28.5">
      <c r="A78" s="3">
        <v>11</v>
      </c>
      <c r="B78" s="7" t="s">
        <v>73</v>
      </c>
      <c r="C78" s="2" t="s">
        <v>151</v>
      </c>
      <c r="D78" s="3">
        <v>12</v>
      </c>
      <c r="E78" s="68">
        <f t="shared" si="8"/>
        <v>2.4000000000000004</v>
      </c>
      <c r="F78" s="68">
        <f t="shared" si="9"/>
        <v>4.8000000000000007</v>
      </c>
      <c r="G78" s="68">
        <f t="shared" si="10"/>
        <v>3</v>
      </c>
      <c r="H78" s="68">
        <f t="shared" si="18"/>
        <v>1.7999999999999998</v>
      </c>
      <c r="I78" s="3" t="s">
        <v>65</v>
      </c>
      <c r="J78" s="3">
        <v>12</v>
      </c>
      <c r="K78" s="10"/>
      <c r="L78" s="10"/>
      <c r="N78" s="19">
        <v>1018500</v>
      </c>
      <c r="O78" s="75">
        <v>122.22</v>
      </c>
      <c r="P78" s="98">
        <f t="shared" si="15"/>
        <v>24.444000000000003</v>
      </c>
      <c r="Q78" s="98">
        <f t="shared" si="19"/>
        <v>48.888000000000005</v>
      </c>
      <c r="R78" s="98">
        <f t="shared" si="20"/>
        <v>30.555</v>
      </c>
      <c r="S78" s="98">
        <f t="shared" si="21"/>
        <v>18.332999999999998</v>
      </c>
    </row>
    <row r="79" spans="1:19" ht="28.5">
      <c r="A79" s="3">
        <v>12</v>
      </c>
      <c r="B79" s="7" t="s">
        <v>74</v>
      </c>
      <c r="C79" s="2" t="s">
        <v>151</v>
      </c>
      <c r="D79" s="3">
        <v>76</v>
      </c>
      <c r="E79" s="68">
        <f t="shared" si="8"/>
        <v>15.200000000000001</v>
      </c>
      <c r="F79" s="68">
        <f t="shared" si="9"/>
        <v>30.400000000000002</v>
      </c>
      <c r="G79" s="68">
        <f t="shared" si="10"/>
        <v>19</v>
      </c>
      <c r="H79" s="68">
        <f t="shared" si="18"/>
        <v>11.4</v>
      </c>
      <c r="I79" s="3" t="s">
        <v>65</v>
      </c>
      <c r="J79" s="3">
        <v>76</v>
      </c>
      <c r="K79" s="10"/>
      <c r="L79" s="10"/>
      <c r="N79" s="19">
        <v>1157161</v>
      </c>
      <c r="O79" s="75">
        <v>879.44236000000001</v>
      </c>
      <c r="P79" s="98">
        <f t="shared" si="15"/>
        <v>175.88847200000001</v>
      </c>
      <c r="Q79" s="98">
        <f t="shared" si="19"/>
        <v>351.77694400000001</v>
      </c>
      <c r="R79" s="98">
        <f t="shared" si="20"/>
        <v>219.86059</v>
      </c>
      <c r="S79" s="98">
        <f t="shared" si="21"/>
        <v>131.91635399999998</v>
      </c>
    </row>
    <row r="80" spans="1:19" ht="28.5">
      <c r="A80" s="3">
        <v>13</v>
      </c>
      <c r="B80" s="7" t="s">
        <v>75</v>
      </c>
      <c r="C80" s="2" t="s">
        <v>151</v>
      </c>
      <c r="D80" s="3">
        <v>46</v>
      </c>
      <c r="E80" s="68">
        <f t="shared" si="8"/>
        <v>9.2000000000000011</v>
      </c>
      <c r="F80" s="68">
        <f t="shared" si="9"/>
        <v>18.400000000000002</v>
      </c>
      <c r="G80" s="68">
        <f t="shared" si="10"/>
        <v>11.5</v>
      </c>
      <c r="H80" s="68">
        <f t="shared" si="18"/>
        <v>6.8999999999999995</v>
      </c>
      <c r="I80" s="3" t="s">
        <v>65</v>
      </c>
      <c r="J80" s="3">
        <v>46</v>
      </c>
      <c r="K80" s="10"/>
      <c r="L80" s="10"/>
      <c r="N80" s="19">
        <v>2790108</v>
      </c>
      <c r="O80" s="75">
        <v>1283.4496799999999</v>
      </c>
      <c r="P80" s="98">
        <f t="shared" si="15"/>
        <v>256.68993599999999</v>
      </c>
      <c r="Q80" s="98">
        <f t="shared" si="19"/>
        <v>513.37987199999998</v>
      </c>
      <c r="R80" s="98">
        <f t="shared" si="20"/>
        <v>320.86241999999999</v>
      </c>
      <c r="S80" s="98">
        <f t="shared" si="21"/>
        <v>192.51745199999999</v>
      </c>
    </row>
    <row r="81" spans="1:19">
      <c r="A81" s="3">
        <v>14</v>
      </c>
      <c r="B81" s="7" t="s">
        <v>76</v>
      </c>
      <c r="C81" s="2" t="s">
        <v>151</v>
      </c>
      <c r="D81" s="3">
        <v>32</v>
      </c>
      <c r="E81" s="68">
        <f t="shared" si="8"/>
        <v>6.4</v>
      </c>
      <c r="F81" s="68">
        <f t="shared" si="9"/>
        <v>12.8</v>
      </c>
      <c r="G81" s="68">
        <f t="shared" si="10"/>
        <v>8</v>
      </c>
      <c r="H81" s="68">
        <f t="shared" si="18"/>
        <v>4.8</v>
      </c>
      <c r="I81" s="3" t="s">
        <v>65</v>
      </c>
      <c r="J81" s="3">
        <v>32</v>
      </c>
      <c r="K81" s="10"/>
      <c r="L81" s="10"/>
      <c r="N81" s="19">
        <v>587587</v>
      </c>
      <c r="O81" s="75">
        <v>188.02784</v>
      </c>
      <c r="P81" s="98">
        <f t="shared" si="15"/>
        <v>37.605567999999998</v>
      </c>
      <c r="Q81" s="98">
        <f t="shared" si="19"/>
        <v>75.211135999999996</v>
      </c>
      <c r="R81" s="98">
        <f t="shared" si="20"/>
        <v>47.006959999999999</v>
      </c>
      <c r="S81" s="98">
        <f t="shared" si="21"/>
        <v>28.204176</v>
      </c>
    </row>
    <row r="82" spans="1:19">
      <c r="A82" s="3">
        <v>15</v>
      </c>
      <c r="B82" s="7" t="s">
        <v>77</v>
      </c>
      <c r="C82" s="2" t="s">
        <v>151</v>
      </c>
      <c r="D82" s="3">
        <v>35</v>
      </c>
      <c r="E82" s="68">
        <f t="shared" si="8"/>
        <v>7</v>
      </c>
      <c r="F82" s="68">
        <f t="shared" si="9"/>
        <v>14</v>
      </c>
      <c r="G82" s="68">
        <f t="shared" si="10"/>
        <v>8.75</v>
      </c>
      <c r="H82" s="68">
        <f t="shared" si="18"/>
        <v>5.25</v>
      </c>
      <c r="I82" s="3" t="s">
        <v>65</v>
      </c>
      <c r="J82" s="3">
        <v>35</v>
      </c>
      <c r="K82" s="10"/>
      <c r="L82" s="10"/>
      <c r="N82" s="19">
        <v>880313</v>
      </c>
      <c r="O82" s="75">
        <v>308.10955000000001</v>
      </c>
      <c r="P82" s="98">
        <f t="shared" si="15"/>
        <v>61.621910000000007</v>
      </c>
      <c r="Q82" s="98">
        <f t="shared" si="19"/>
        <v>123.24382000000001</v>
      </c>
      <c r="R82" s="98">
        <f t="shared" si="20"/>
        <v>77.027387500000003</v>
      </c>
      <c r="S82" s="98">
        <f t="shared" si="21"/>
        <v>46.216432500000003</v>
      </c>
    </row>
    <row r="83" spans="1:19">
      <c r="A83" s="3">
        <v>16</v>
      </c>
      <c r="B83" s="7" t="s">
        <v>78</v>
      </c>
      <c r="C83" s="2" t="s">
        <v>151</v>
      </c>
      <c r="D83" s="3">
        <v>32</v>
      </c>
      <c r="E83" s="68">
        <f t="shared" si="8"/>
        <v>6.4</v>
      </c>
      <c r="F83" s="68">
        <f t="shared" si="9"/>
        <v>12.8</v>
      </c>
      <c r="G83" s="68">
        <f t="shared" si="10"/>
        <v>8</v>
      </c>
      <c r="H83" s="68">
        <f t="shared" si="18"/>
        <v>4.8</v>
      </c>
      <c r="I83" s="3" t="s">
        <v>65</v>
      </c>
      <c r="J83" s="3">
        <v>32</v>
      </c>
      <c r="K83" s="10"/>
      <c r="L83" s="10"/>
      <c r="N83" s="19">
        <v>298313</v>
      </c>
      <c r="O83" s="75">
        <v>95.460160000000002</v>
      </c>
      <c r="P83" s="98">
        <f t="shared" si="15"/>
        <v>19.092032</v>
      </c>
      <c r="Q83" s="98">
        <f t="shared" si="19"/>
        <v>38.184063999999999</v>
      </c>
      <c r="R83" s="98">
        <f t="shared" si="20"/>
        <v>23.86504</v>
      </c>
      <c r="S83" s="98">
        <f t="shared" si="21"/>
        <v>14.319024000000001</v>
      </c>
    </row>
    <row r="84" spans="1:19">
      <c r="A84" s="3">
        <v>17</v>
      </c>
      <c r="B84" s="7" t="s">
        <v>79</v>
      </c>
      <c r="C84" s="2" t="s">
        <v>151</v>
      </c>
      <c r="D84" s="3">
        <v>35</v>
      </c>
      <c r="E84" s="68">
        <f t="shared" si="8"/>
        <v>7</v>
      </c>
      <c r="F84" s="68">
        <f t="shared" si="9"/>
        <v>14</v>
      </c>
      <c r="G84" s="68">
        <f t="shared" si="10"/>
        <v>8.75</v>
      </c>
      <c r="H84" s="68">
        <f t="shared" si="18"/>
        <v>5.25</v>
      </c>
      <c r="I84" s="3" t="s">
        <v>65</v>
      </c>
      <c r="J84" s="3">
        <v>35</v>
      </c>
      <c r="K84" s="10"/>
      <c r="L84" s="10"/>
      <c r="N84" s="19">
        <v>446928</v>
      </c>
      <c r="O84" s="75">
        <v>156.4248</v>
      </c>
      <c r="P84" s="98">
        <f t="shared" si="15"/>
        <v>31.284960000000002</v>
      </c>
      <c r="Q84" s="98">
        <f t="shared" si="19"/>
        <v>62.569920000000003</v>
      </c>
      <c r="R84" s="98">
        <f t="shared" si="20"/>
        <v>39.106200000000001</v>
      </c>
      <c r="S84" s="98">
        <f t="shared" si="21"/>
        <v>23.463719999999999</v>
      </c>
    </row>
    <row r="85" spans="1:19">
      <c r="A85" s="3">
        <v>18</v>
      </c>
      <c r="B85" s="7" t="s">
        <v>80</v>
      </c>
      <c r="C85" s="2" t="s">
        <v>151</v>
      </c>
      <c r="D85" s="3">
        <v>67</v>
      </c>
      <c r="E85" s="68">
        <f t="shared" si="8"/>
        <v>13.4</v>
      </c>
      <c r="F85" s="68">
        <f t="shared" si="9"/>
        <v>26.8</v>
      </c>
      <c r="G85" s="68">
        <f t="shared" si="10"/>
        <v>16.75</v>
      </c>
      <c r="H85" s="68">
        <f t="shared" si="18"/>
        <v>10.049999999999999</v>
      </c>
      <c r="I85" s="3" t="s">
        <v>65</v>
      </c>
      <c r="J85" s="3">
        <v>67</v>
      </c>
      <c r="K85" s="10"/>
      <c r="L85" s="10"/>
      <c r="N85" s="19">
        <v>97752</v>
      </c>
      <c r="O85" s="75">
        <v>65.493840000000006</v>
      </c>
      <c r="P85" s="98">
        <f t="shared" si="15"/>
        <v>13.098768000000002</v>
      </c>
      <c r="Q85" s="98">
        <f t="shared" si="19"/>
        <v>26.197536000000003</v>
      </c>
      <c r="R85" s="98">
        <f t="shared" si="20"/>
        <v>16.373460000000001</v>
      </c>
      <c r="S85" s="98">
        <f t="shared" si="21"/>
        <v>9.8240759999999998</v>
      </c>
    </row>
    <row r="86" spans="1:19">
      <c r="A86" s="3">
        <v>19</v>
      </c>
      <c r="B86" s="7" t="s">
        <v>81</v>
      </c>
      <c r="C86" s="2" t="s">
        <v>151</v>
      </c>
      <c r="D86" s="3">
        <v>67</v>
      </c>
      <c r="E86" s="68">
        <f t="shared" ref="E86:E96" si="22">0.2*D86</f>
        <v>13.4</v>
      </c>
      <c r="F86" s="68">
        <f t="shared" ref="F86:F95" si="23">0.4*D86</f>
        <v>26.8</v>
      </c>
      <c r="G86" s="68">
        <f t="shared" ref="G86:G95" si="24">0.25*D86</f>
        <v>16.75</v>
      </c>
      <c r="H86" s="68">
        <f t="shared" si="18"/>
        <v>10.049999999999999</v>
      </c>
      <c r="I86" s="3" t="s">
        <v>65</v>
      </c>
      <c r="J86" s="3">
        <v>67</v>
      </c>
      <c r="K86" s="10"/>
      <c r="L86" s="10"/>
      <c r="N86" s="19">
        <v>41531</v>
      </c>
      <c r="O86" s="75">
        <v>27.825769999999999</v>
      </c>
      <c r="P86" s="98">
        <f t="shared" si="15"/>
        <v>5.5651539999999997</v>
      </c>
      <c r="Q86" s="98">
        <f t="shared" si="19"/>
        <v>11.130307999999999</v>
      </c>
      <c r="R86" s="98">
        <f t="shared" si="20"/>
        <v>6.9564424999999996</v>
      </c>
      <c r="S86" s="98">
        <f t="shared" si="21"/>
        <v>4.1738654999999998</v>
      </c>
    </row>
    <row r="87" spans="1:19">
      <c r="A87" s="3">
        <v>20</v>
      </c>
      <c r="B87" s="7" t="s">
        <v>82</v>
      </c>
      <c r="C87" s="2" t="s">
        <v>151</v>
      </c>
      <c r="D87" s="3">
        <v>67</v>
      </c>
      <c r="E87" s="68">
        <f t="shared" si="22"/>
        <v>13.4</v>
      </c>
      <c r="F87" s="68">
        <f t="shared" si="23"/>
        <v>26.8</v>
      </c>
      <c r="G87" s="68">
        <f t="shared" si="24"/>
        <v>16.75</v>
      </c>
      <c r="H87" s="68">
        <f t="shared" si="18"/>
        <v>10.049999999999999</v>
      </c>
      <c r="I87" s="3" t="s">
        <v>65</v>
      </c>
      <c r="J87" s="3">
        <v>67</v>
      </c>
      <c r="K87" s="10"/>
      <c r="L87" s="10"/>
      <c r="N87" s="101" t="s">
        <v>98</v>
      </c>
      <c r="O87" s="75">
        <v>0</v>
      </c>
      <c r="P87" s="98">
        <f t="shared" ref="P87:P95" si="25">O87*0.2</f>
        <v>0</v>
      </c>
      <c r="Q87" s="98">
        <f t="shared" si="19"/>
        <v>0</v>
      </c>
      <c r="R87" s="98">
        <f t="shared" si="20"/>
        <v>0</v>
      </c>
      <c r="S87" s="98">
        <f t="shared" si="21"/>
        <v>0</v>
      </c>
    </row>
    <row r="88" spans="1:19" ht="28.5">
      <c r="A88" s="3">
        <v>21</v>
      </c>
      <c r="B88" s="7" t="s">
        <v>83</v>
      </c>
      <c r="C88" s="2" t="s">
        <v>151</v>
      </c>
      <c r="D88" s="3">
        <v>62</v>
      </c>
      <c r="E88" s="68">
        <f t="shared" si="22"/>
        <v>12.4</v>
      </c>
      <c r="F88" s="68">
        <f t="shared" si="23"/>
        <v>24.8</v>
      </c>
      <c r="G88" s="68">
        <f t="shared" si="24"/>
        <v>15.5</v>
      </c>
      <c r="H88" s="68">
        <f t="shared" si="18"/>
        <v>9.2999999999999989</v>
      </c>
      <c r="I88" s="3" t="s">
        <v>65</v>
      </c>
      <c r="J88" s="3">
        <v>62</v>
      </c>
      <c r="K88" s="10"/>
      <c r="L88" s="10"/>
      <c r="N88" s="19">
        <f>70880.57*79+1251534</f>
        <v>6851099.0300000003</v>
      </c>
      <c r="O88" s="75">
        <v>4247.6813985999997</v>
      </c>
      <c r="P88" s="98">
        <f t="shared" si="25"/>
        <v>849.53627972000004</v>
      </c>
      <c r="Q88" s="98">
        <f t="shared" si="19"/>
        <v>1699.0725594400001</v>
      </c>
      <c r="R88" s="98">
        <f t="shared" si="20"/>
        <v>1061.9203496499999</v>
      </c>
      <c r="S88" s="98">
        <f t="shared" si="21"/>
        <v>637.15220978999992</v>
      </c>
    </row>
    <row r="89" spans="1:19">
      <c r="A89" s="3">
        <v>22</v>
      </c>
      <c r="B89" s="7" t="s">
        <v>84</v>
      </c>
      <c r="C89" s="2" t="s">
        <v>151</v>
      </c>
      <c r="D89" s="3">
        <v>62</v>
      </c>
      <c r="E89" s="68">
        <f t="shared" si="22"/>
        <v>12.4</v>
      </c>
      <c r="F89" s="68">
        <f t="shared" si="23"/>
        <v>24.8</v>
      </c>
      <c r="G89" s="68">
        <f t="shared" si="24"/>
        <v>15.5</v>
      </c>
      <c r="H89" s="68">
        <f t="shared" si="18"/>
        <v>9.2999999999999989</v>
      </c>
      <c r="I89" s="3" t="s">
        <v>65</v>
      </c>
      <c r="J89" s="3">
        <v>62</v>
      </c>
      <c r="K89" s="10"/>
      <c r="L89" s="10"/>
      <c r="N89" s="19">
        <f>35704.34*79+754944</f>
        <v>3575586.86</v>
      </c>
      <c r="O89" s="75">
        <v>2216.8638532</v>
      </c>
      <c r="P89" s="98">
        <f t="shared" si="25"/>
        <v>443.37277064</v>
      </c>
      <c r="Q89" s="98">
        <f t="shared" si="19"/>
        <v>886.74554128</v>
      </c>
      <c r="R89" s="98">
        <f t="shared" si="20"/>
        <v>554.2159633</v>
      </c>
      <c r="S89" s="98">
        <f t="shared" si="21"/>
        <v>332.52957798</v>
      </c>
    </row>
    <row r="90" spans="1:19" ht="28.5">
      <c r="A90" s="3">
        <v>23</v>
      </c>
      <c r="B90" s="7" t="s">
        <v>85</v>
      </c>
      <c r="C90" s="2" t="s">
        <v>151</v>
      </c>
      <c r="D90" s="8">
        <v>1550</v>
      </c>
      <c r="E90" s="68">
        <f t="shared" si="22"/>
        <v>310</v>
      </c>
      <c r="F90" s="68">
        <f t="shared" si="23"/>
        <v>620</v>
      </c>
      <c r="G90" s="68">
        <f t="shared" si="24"/>
        <v>387.5</v>
      </c>
      <c r="H90" s="68">
        <f t="shared" si="18"/>
        <v>232.5</v>
      </c>
      <c r="I90" s="3" t="s">
        <v>86</v>
      </c>
      <c r="J90" s="8">
        <v>1550</v>
      </c>
      <c r="K90" s="10"/>
      <c r="L90" s="10"/>
      <c r="N90" s="19">
        <v>16664</v>
      </c>
      <c r="O90" s="75">
        <v>258.29199999999997</v>
      </c>
      <c r="P90" s="98">
        <f t="shared" si="25"/>
        <v>51.6584</v>
      </c>
      <c r="Q90" s="98">
        <f t="shared" si="19"/>
        <v>103.3168</v>
      </c>
      <c r="R90" s="98">
        <f t="shared" si="20"/>
        <v>64.572999999999993</v>
      </c>
      <c r="S90" s="98">
        <f t="shared" si="21"/>
        <v>38.743799999999993</v>
      </c>
    </row>
    <row r="91" spans="1:19">
      <c r="A91" s="3">
        <v>24</v>
      </c>
      <c r="B91" s="7" t="s">
        <v>87</v>
      </c>
      <c r="C91" s="2" t="s">
        <v>151</v>
      </c>
      <c r="D91" s="3">
        <v>194</v>
      </c>
      <c r="E91" s="68">
        <f t="shared" si="22"/>
        <v>38.800000000000004</v>
      </c>
      <c r="F91" s="68">
        <f t="shared" si="23"/>
        <v>77.600000000000009</v>
      </c>
      <c r="G91" s="68">
        <f t="shared" si="24"/>
        <v>48.5</v>
      </c>
      <c r="H91" s="68">
        <f t="shared" si="18"/>
        <v>29.099999999999998</v>
      </c>
      <c r="I91" s="3" t="s">
        <v>65</v>
      </c>
      <c r="J91" s="3">
        <v>194</v>
      </c>
      <c r="K91" s="10"/>
      <c r="L91" s="10"/>
      <c r="N91" s="19">
        <f>(124084*79+2622515)/6</f>
        <v>2070858.5</v>
      </c>
      <c r="O91" s="75">
        <v>4017.46549</v>
      </c>
      <c r="P91" s="98">
        <f t="shared" si="25"/>
        <v>803.49309800000003</v>
      </c>
      <c r="Q91" s="98">
        <f t="shared" si="19"/>
        <v>1606.9861960000001</v>
      </c>
      <c r="R91" s="98">
        <f t="shared" si="20"/>
        <v>1004.3663725</v>
      </c>
      <c r="S91" s="98">
        <f t="shared" si="21"/>
        <v>602.61982349999994</v>
      </c>
    </row>
    <row r="92" spans="1:19" ht="16.5">
      <c r="A92" s="3">
        <v>25</v>
      </c>
      <c r="B92" s="7" t="s">
        <v>88</v>
      </c>
      <c r="C92" s="2" t="s">
        <v>151</v>
      </c>
      <c r="D92" s="3">
        <v>156</v>
      </c>
      <c r="E92" s="68">
        <f t="shared" si="22"/>
        <v>31.200000000000003</v>
      </c>
      <c r="F92" s="68">
        <f t="shared" si="23"/>
        <v>62.400000000000006</v>
      </c>
      <c r="G92" s="68">
        <f t="shared" si="24"/>
        <v>39</v>
      </c>
      <c r="H92" s="68">
        <f t="shared" si="18"/>
        <v>23.4</v>
      </c>
      <c r="I92" s="3" t="s">
        <v>62</v>
      </c>
      <c r="J92" s="3">
        <v>156</v>
      </c>
      <c r="K92" s="10"/>
      <c r="L92" s="10"/>
      <c r="N92" s="19">
        <v>2682213</v>
      </c>
      <c r="O92" s="75">
        <v>4184.2522799999997</v>
      </c>
      <c r="P92" s="98">
        <f t="shared" si="25"/>
        <v>836.85045600000001</v>
      </c>
      <c r="Q92" s="98">
        <f t="shared" si="19"/>
        <v>1673.700912</v>
      </c>
      <c r="R92" s="98">
        <f t="shared" si="20"/>
        <v>1046.0630699999999</v>
      </c>
      <c r="S92" s="98">
        <f t="shared" si="21"/>
        <v>627.63784199999998</v>
      </c>
    </row>
    <row r="93" spans="1:19" ht="16.5">
      <c r="A93" s="3">
        <v>26</v>
      </c>
      <c r="B93" s="7" t="s">
        <v>89</v>
      </c>
      <c r="C93" s="2" t="s">
        <v>151</v>
      </c>
      <c r="D93" s="3">
        <v>62</v>
      </c>
      <c r="E93" s="68">
        <f t="shared" si="22"/>
        <v>12.4</v>
      </c>
      <c r="F93" s="68">
        <f t="shared" si="23"/>
        <v>24.8</v>
      </c>
      <c r="G93" s="68">
        <f t="shared" si="24"/>
        <v>15.5</v>
      </c>
      <c r="H93" s="68">
        <f t="shared" si="18"/>
        <v>9.2999999999999989</v>
      </c>
      <c r="I93" s="3" t="s">
        <v>62</v>
      </c>
      <c r="J93" s="3">
        <v>62</v>
      </c>
      <c r="K93" s="10"/>
      <c r="L93" s="10"/>
      <c r="N93" s="19">
        <v>2619104</v>
      </c>
      <c r="O93" s="75">
        <v>1623.84448</v>
      </c>
      <c r="P93" s="98">
        <f t="shared" si="25"/>
        <v>324.76889600000004</v>
      </c>
      <c r="Q93" s="98">
        <f t="shared" si="19"/>
        <v>649.53779200000008</v>
      </c>
      <c r="R93" s="98">
        <f t="shared" si="20"/>
        <v>405.96111999999999</v>
      </c>
      <c r="S93" s="98">
        <f t="shared" si="21"/>
        <v>243.57667199999997</v>
      </c>
    </row>
    <row r="94" spans="1:19" ht="28.5">
      <c r="A94" s="3">
        <v>27</v>
      </c>
      <c r="B94" s="7" t="s">
        <v>90</v>
      </c>
      <c r="C94" s="2" t="s">
        <v>151</v>
      </c>
      <c r="D94" s="3">
        <v>125</v>
      </c>
      <c r="E94" s="68">
        <f t="shared" si="22"/>
        <v>25</v>
      </c>
      <c r="F94" s="68">
        <f t="shared" si="23"/>
        <v>50</v>
      </c>
      <c r="G94" s="68">
        <f t="shared" si="24"/>
        <v>31.25</v>
      </c>
      <c r="H94" s="68">
        <f t="shared" si="18"/>
        <v>18.75</v>
      </c>
      <c r="I94" s="3" t="s">
        <v>62</v>
      </c>
      <c r="J94" s="3">
        <v>125</v>
      </c>
      <c r="K94" s="10"/>
      <c r="L94" s="10"/>
      <c r="N94" s="19">
        <f>(7887253*79+73658976)/64</f>
        <v>10886749.421875</v>
      </c>
      <c r="O94" s="75">
        <v>13608.43677734375</v>
      </c>
      <c r="P94" s="98">
        <f t="shared" si="25"/>
        <v>2721.68735546875</v>
      </c>
      <c r="Q94" s="98">
        <f t="shared" si="19"/>
        <v>5443.3747109374999</v>
      </c>
      <c r="R94" s="98">
        <f t="shared" si="20"/>
        <v>3402.1091943359374</v>
      </c>
      <c r="S94" s="98">
        <f t="shared" si="21"/>
        <v>2041.2655166015625</v>
      </c>
    </row>
    <row r="95" spans="1:19" ht="28.5">
      <c r="A95" s="3">
        <v>28</v>
      </c>
      <c r="B95" s="7" t="s">
        <v>91</v>
      </c>
      <c r="C95" s="2" t="s">
        <v>151</v>
      </c>
      <c r="D95" s="3">
        <v>17</v>
      </c>
      <c r="E95" s="68">
        <f t="shared" si="22"/>
        <v>3.4000000000000004</v>
      </c>
      <c r="F95" s="68">
        <f t="shared" si="23"/>
        <v>6.8000000000000007</v>
      </c>
      <c r="G95" s="68">
        <f t="shared" si="24"/>
        <v>4.25</v>
      </c>
      <c r="H95" s="68">
        <f t="shared" si="18"/>
        <v>2.5499999999999998</v>
      </c>
      <c r="I95" s="3" t="s">
        <v>62</v>
      </c>
      <c r="J95" s="3">
        <v>17</v>
      </c>
      <c r="K95" s="10"/>
      <c r="L95" s="10"/>
      <c r="N95" s="19">
        <f>(610234.48*79+141999*79+5698979+291772)/8</f>
        <v>8177149.4900000002</v>
      </c>
      <c r="O95" s="75">
        <v>1390.1154133000002</v>
      </c>
      <c r="P95" s="98">
        <f t="shared" si="25"/>
        <v>278.02308266000006</v>
      </c>
      <c r="Q95" s="98">
        <f t="shared" si="19"/>
        <v>556.04616532000011</v>
      </c>
      <c r="R95" s="98">
        <f t="shared" si="20"/>
        <v>347.52885332500006</v>
      </c>
      <c r="S95" s="98">
        <f t="shared" si="21"/>
        <v>208.51731199500003</v>
      </c>
    </row>
    <row r="96" spans="1:19" ht="57.75" thickBot="1">
      <c r="A96" s="84">
        <v>29</v>
      </c>
      <c r="B96" s="83" t="s">
        <v>92</v>
      </c>
      <c r="C96" s="2" t="s">
        <v>151</v>
      </c>
      <c r="D96" s="84">
        <v>2</v>
      </c>
      <c r="E96" s="77">
        <f t="shared" si="22"/>
        <v>0.4</v>
      </c>
      <c r="F96" s="77">
        <v>2</v>
      </c>
      <c r="G96" s="77">
        <v>0</v>
      </c>
      <c r="H96" s="77">
        <f t="shared" si="18"/>
        <v>0.3</v>
      </c>
      <c r="I96" s="84" t="s">
        <v>93</v>
      </c>
      <c r="J96" s="84" t="s">
        <v>93</v>
      </c>
      <c r="K96" s="78"/>
      <c r="L96" s="78"/>
      <c r="M96" s="79"/>
      <c r="N96" s="85">
        <f>116625*79+125106279</f>
        <v>134319654</v>
      </c>
      <c r="O96" s="86">
        <v>2686.3930799999998</v>
      </c>
      <c r="P96" s="102">
        <v>0</v>
      </c>
      <c r="Q96" s="87">
        <v>2686.3930799999998</v>
      </c>
      <c r="R96" s="102">
        <v>0</v>
      </c>
      <c r="S96" s="102">
        <v>0</v>
      </c>
    </row>
    <row r="97" spans="1:22" ht="18.75" thickBot="1">
      <c r="A97" s="52" t="s">
        <v>100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4"/>
    </row>
    <row r="98" spans="1:22" ht="18">
      <c r="A98" s="46" t="s">
        <v>106</v>
      </c>
      <c r="B98" s="46"/>
      <c r="C98" s="46"/>
      <c r="D98" s="46"/>
      <c r="E98" s="33"/>
      <c r="F98" s="33"/>
      <c r="G98" s="33"/>
      <c r="H98" s="3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4"/>
    </row>
    <row r="99" spans="1:22" ht="18">
      <c r="A99" s="28" t="s">
        <v>103</v>
      </c>
      <c r="B99" s="28"/>
      <c r="C99" s="45"/>
      <c r="D99" s="45"/>
      <c r="E99" s="38"/>
      <c r="F99" s="38"/>
      <c r="G99" s="38"/>
      <c r="H99" s="38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6"/>
    </row>
    <row r="100" spans="1:22">
      <c r="A100" s="59">
        <v>1</v>
      </c>
      <c r="B100" s="107" t="s">
        <v>101</v>
      </c>
      <c r="C100" s="2" t="s">
        <v>151</v>
      </c>
      <c r="D100" s="108">
        <v>212409</v>
      </c>
      <c r="E100" s="68">
        <f>0.1*D100</f>
        <v>21240.9</v>
      </c>
      <c r="F100" s="109">
        <f>0.3*D100</f>
        <v>63722.7</v>
      </c>
      <c r="G100" s="109">
        <f>0.3*D100</f>
        <v>63722.7</v>
      </c>
      <c r="H100" s="109">
        <f>0.3*D100</f>
        <v>63722.7</v>
      </c>
      <c r="I100" s="110" t="s">
        <v>110</v>
      </c>
      <c r="J100" s="65"/>
      <c r="K100" s="65"/>
      <c r="L100" s="65"/>
      <c r="M100" s="65"/>
      <c r="N100" s="65">
        <v>6500</v>
      </c>
      <c r="O100" s="65">
        <f>(D100*N100)/100000</f>
        <v>13806.584999999999</v>
      </c>
      <c r="P100" s="99">
        <f>O100*0.1</f>
        <v>1380.6585</v>
      </c>
      <c r="Q100" s="99">
        <f>0.3*O100</f>
        <v>4141.9754999999996</v>
      </c>
      <c r="R100" s="99">
        <f>0.3*O100</f>
        <v>4141.9754999999996</v>
      </c>
      <c r="S100" s="99">
        <f>0.3*O100</f>
        <v>4141.9754999999996</v>
      </c>
    </row>
    <row r="101" spans="1:22">
      <c r="A101" s="59">
        <v>2</v>
      </c>
      <c r="B101" s="111" t="s">
        <v>134</v>
      </c>
      <c r="C101" s="2" t="s">
        <v>151</v>
      </c>
      <c r="D101" s="108">
        <v>80046</v>
      </c>
      <c r="E101" s="68">
        <f t="shared" ref="E101:E102" si="26">0.1*D101</f>
        <v>8004.6</v>
      </c>
      <c r="F101" s="109">
        <f t="shared" ref="F101:F102" si="27">0.3*D101</f>
        <v>24013.8</v>
      </c>
      <c r="G101" s="109">
        <f t="shared" ref="G101:G102" si="28">0.3*D101</f>
        <v>24013.8</v>
      </c>
      <c r="H101" s="109">
        <f t="shared" ref="H101:H110" si="29">0.3*D101</f>
        <v>24013.8</v>
      </c>
      <c r="I101" s="110" t="s">
        <v>110</v>
      </c>
      <c r="J101" s="65"/>
      <c r="K101" s="65"/>
      <c r="L101" s="65"/>
      <c r="M101" s="65"/>
      <c r="N101" s="65">
        <v>40000</v>
      </c>
      <c r="O101" s="65">
        <f t="shared" ref="O101:O102" si="30">(D101*N101)/100000</f>
        <v>32018.400000000001</v>
      </c>
      <c r="P101" s="99">
        <f t="shared" ref="P101:P122" si="31">O101*0.1</f>
        <v>3201.84</v>
      </c>
      <c r="Q101" s="99">
        <f t="shared" ref="Q101:Q123" si="32">0.3*O101</f>
        <v>9605.52</v>
      </c>
      <c r="R101" s="99">
        <f t="shared" ref="R101:R123" si="33">0.3*O101</f>
        <v>9605.52</v>
      </c>
      <c r="S101" s="99">
        <f t="shared" ref="S101:S123" si="34">0.3*O101</f>
        <v>9605.52</v>
      </c>
      <c r="V101" s="90">
        <v>100000</v>
      </c>
    </row>
    <row r="102" spans="1:22">
      <c r="A102" s="59">
        <v>3</v>
      </c>
      <c r="B102" s="111" t="s">
        <v>102</v>
      </c>
      <c r="C102" s="2" t="s">
        <v>151</v>
      </c>
      <c r="D102" s="108">
        <v>8699</v>
      </c>
      <c r="E102" s="68">
        <f t="shared" si="26"/>
        <v>869.90000000000009</v>
      </c>
      <c r="F102" s="109">
        <f t="shared" si="27"/>
        <v>2609.6999999999998</v>
      </c>
      <c r="G102" s="109">
        <f t="shared" si="28"/>
        <v>2609.6999999999998</v>
      </c>
      <c r="H102" s="109">
        <f t="shared" si="29"/>
        <v>2609.6999999999998</v>
      </c>
      <c r="I102" s="110" t="s">
        <v>110</v>
      </c>
      <c r="J102" s="65"/>
      <c r="K102" s="65"/>
      <c r="L102" s="65"/>
      <c r="M102" s="65"/>
      <c r="N102" s="65">
        <v>100000</v>
      </c>
      <c r="O102" s="65">
        <f t="shared" si="30"/>
        <v>8699</v>
      </c>
      <c r="P102" s="99">
        <f t="shared" si="31"/>
        <v>869.90000000000009</v>
      </c>
      <c r="Q102" s="99">
        <f t="shared" si="32"/>
        <v>2609.6999999999998</v>
      </c>
      <c r="R102" s="99">
        <f t="shared" si="33"/>
        <v>2609.6999999999998</v>
      </c>
      <c r="S102" s="99">
        <f t="shared" si="34"/>
        <v>2609.6999999999998</v>
      </c>
    </row>
    <row r="103" spans="1:22" ht="18.75" thickBot="1">
      <c r="A103" s="44" t="s">
        <v>104</v>
      </c>
      <c r="B103" s="42"/>
      <c r="C103" s="25"/>
      <c r="D103" s="25"/>
      <c r="E103" s="15"/>
      <c r="F103" s="15"/>
      <c r="G103" s="15"/>
      <c r="H103" s="15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3"/>
    </row>
    <row r="104" spans="1:22">
      <c r="A104" s="59">
        <v>1</v>
      </c>
      <c r="B104" s="111" t="s">
        <v>101</v>
      </c>
      <c r="C104" s="2" t="s">
        <v>151</v>
      </c>
      <c r="D104" s="114">
        <v>296892</v>
      </c>
      <c r="E104" s="68">
        <f>0.1*D104</f>
        <v>29689.200000000001</v>
      </c>
      <c r="F104" s="109">
        <f t="shared" ref="F104:F106" si="35">0.3*D104</f>
        <v>89067.599999999991</v>
      </c>
      <c r="G104" s="109">
        <f t="shared" ref="G104:G106" si="36">0.3*D104</f>
        <v>89067.599999999991</v>
      </c>
      <c r="H104" s="109">
        <f t="shared" si="29"/>
        <v>89067.599999999991</v>
      </c>
      <c r="I104" s="110" t="s">
        <v>110</v>
      </c>
      <c r="J104" s="65"/>
      <c r="K104" s="65"/>
      <c r="L104" s="65"/>
      <c r="M104" s="65"/>
      <c r="N104" s="65">
        <v>6500</v>
      </c>
      <c r="O104" s="65">
        <f t="shared" ref="O104:O106" si="37">(D104*N104)/100000</f>
        <v>19297.98</v>
      </c>
      <c r="P104" s="99">
        <f t="shared" si="31"/>
        <v>1929.798</v>
      </c>
      <c r="Q104" s="99">
        <f t="shared" si="32"/>
        <v>5789.3939999999993</v>
      </c>
      <c r="R104" s="99">
        <f t="shared" si="33"/>
        <v>5789.3939999999993</v>
      </c>
      <c r="S104" s="99">
        <f t="shared" si="34"/>
        <v>5789.3939999999993</v>
      </c>
    </row>
    <row r="105" spans="1:22">
      <c r="A105" s="59">
        <v>2</v>
      </c>
      <c r="B105" s="111" t="s">
        <v>134</v>
      </c>
      <c r="C105" s="2" t="s">
        <v>151</v>
      </c>
      <c r="D105" s="114">
        <v>89598</v>
      </c>
      <c r="E105" s="68">
        <f t="shared" ref="E105:E110" si="38">0.1*D105</f>
        <v>8959.8000000000011</v>
      </c>
      <c r="F105" s="109">
        <f t="shared" si="35"/>
        <v>26879.399999999998</v>
      </c>
      <c r="G105" s="109">
        <f t="shared" si="36"/>
        <v>26879.399999999998</v>
      </c>
      <c r="H105" s="109">
        <f t="shared" si="29"/>
        <v>26879.399999999998</v>
      </c>
      <c r="I105" s="110" t="s">
        <v>110</v>
      </c>
      <c r="J105" s="65"/>
      <c r="K105" s="65"/>
      <c r="L105" s="65"/>
      <c r="M105" s="65"/>
      <c r="N105" s="65">
        <v>40000</v>
      </c>
      <c r="O105" s="65">
        <f t="shared" si="37"/>
        <v>35839.199999999997</v>
      </c>
      <c r="P105" s="99">
        <f t="shared" si="31"/>
        <v>3583.92</v>
      </c>
      <c r="Q105" s="99">
        <f t="shared" si="32"/>
        <v>10751.759999999998</v>
      </c>
      <c r="R105" s="99">
        <f t="shared" si="33"/>
        <v>10751.759999999998</v>
      </c>
      <c r="S105" s="99">
        <f t="shared" si="34"/>
        <v>10751.759999999998</v>
      </c>
    </row>
    <row r="106" spans="1:22" ht="15" thickBot="1">
      <c r="A106" s="59">
        <v>3</v>
      </c>
      <c r="B106" s="111" t="s">
        <v>102</v>
      </c>
      <c r="C106" s="2" t="s">
        <v>151</v>
      </c>
      <c r="D106" s="114">
        <v>17269</v>
      </c>
      <c r="E106" s="68">
        <f t="shared" si="38"/>
        <v>1726.9</v>
      </c>
      <c r="F106" s="109">
        <f t="shared" si="35"/>
        <v>5180.7</v>
      </c>
      <c r="G106" s="109">
        <f t="shared" si="36"/>
        <v>5180.7</v>
      </c>
      <c r="H106" s="109">
        <f t="shared" si="29"/>
        <v>5180.7</v>
      </c>
      <c r="I106" s="110" t="s">
        <v>110</v>
      </c>
      <c r="J106" s="65"/>
      <c r="K106" s="65"/>
      <c r="L106" s="65"/>
      <c r="M106" s="65"/>
      <c r="N106" s="65">
        <v>100000</v>
      </c>
      <c r="O106" s="65">
        <f t="shared" si="37"/>
        <v>17269</v>
      </c>
      <c r="P106" s="99">
        <f t="shared" si="31"/>
        <v>1726.9</v>
      </c>
      <c r="Q106" s="99">
        <f t="shared" si="32"/>
        <v>5180.7</v>
      </c>
      <c r="R106" s="99">
        <f t="shared" si="33"/>
        <v>5180.7</v>
      </c>
      <c r="S106" s="99">
        <f t="shared" si="34"/>
        <v>5180.7</v>
      </c>
    </row>
    <row r="107" spans="1:22" ht="18.75" thickBot="1">
      <c r="A107" s="22" t="s">
        <v>105</v>
      </c>
      <c r="B107" s="42"/>
      <c r="C107" s="25"/>
      <c r="D107" s="25"/>
      <c r="E107" s="15"/>
      <c r="F107" s="15"/>
      <c r="G107" s="15"/>
      <c r="H107" s="15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</row>
    <row r="108" spans="1:22">
      <c r="A108" s="59">
        <v>1</v>
      </c>
      <c r="B108" s="111" t="s">
        <v>101</v>
      </c>
      <c r="C108" s="2" t="s">
        <v>151</v>
      </c>
      <c r="D108" s="108">
        <v>25465</v>
      </c>
      <c r="E108" s="68">
        <f t="shared" si="38"/>
        <v>2546.5</v>
      </c>
      <c r="F108" s="109">
        <f t="shared" ref="F108:F110" si="39">0.3*D108</f>
        <v>7639.5</v>
      </c>
      <c r="G108" s="109">
        <f t="shared" ref="G108:G110" si="40">0.3*D108</f>
        <v>7639.5</v>
      </c>
      <c r="H108" s="109">
        <f t="shared" si="29"/>
        <v>7639.5</v>
      </c>
      <c r="I108" s="110" t="s">
        <v>110</v>
      </c>
      <c r="J108" s="65"/>
      <c r="K108" s="65"/>
      <c r="L108" s="65"/>
      <c r="M108" s="65"/>
      <c r="N108" s="65">
        <v>6500</v>
      </c>
      <c r="O108" s="65">
        <f t="shared" ref="O108:O110" si="41">(D108*N108)/100000</f>
        <v>1655.2249999999999</v>
      </c>
      <c r="P108" s="99">
        <f t="shared" si="31"/>
        <v>165.52250000000001</v>
      </c>
      <c r="Q108" s="99">
        <f t="shared" si="32"/>
        <v>496.56749999999994</v>
      </c>
      <c r="R108" s="99">
        <f t="shared" si="33"/>
        <v>496.56749999999994</v>
      </c>
      <c r="S108" s="99">
        <f t="shared" si="34"/>
        <v>496.56749999999994</v>
      </c>
    </row>
    <row r="109" spans="1:22">
      <c r="A109" s="59">
        <v>2</v>
      </c>
      <c r="B109" s="111" t="s">
        <v>134</v>
      </c>
      <c r="C109" s="2" t="s">
        <v>151</v>
      </c>
      <c r="D109" s="108">
        <v>8482</v>
      </c>
      <c r="E109" s="68">
        <f t="shared" si="38"/>
        <v>848.2</v>
      </c>
      <c r="F109" s="109">
        <f t="shared" si="39"/>
        <v>2544.6</v>
      </c>
      <c r="G109" s="109">
        <f t="shared" si="40"/>
        <v>2544.6</v>
      </c>
      <c r="H109" s="109">
        <f t="shared" si="29"/>
        <v>2544.6</v>
      </c>
      <c r="I109" s="110" t="s">
        <v>110</v>
      </c>
      <c r="J109" s="65"/>
      <c r="K109" s="65"/>
      <c r="L109" s="65"/>
      <c r="M109" s="65"/>
      <c r="N109" s="65">
        <v>40000</v>
      </c>
      <c r="O109" s="65">
        <f t="shared" si="41"/>
        <v>3392.8</v>
      </c>
      <c r="P109" s="99">
        <f t="shared" si="31"/>
        <v>339.28000000000003</v>
      </c>
      <c r="Q109" s="99">
        <f t="shared" si="32"/>
        <v>1017.84</v>
      </c>
      <c r="R109" s="99">
        <f t="shared" si="33"/>
        <v>1017.84</v>
      </c>
      <c r="S109" s="99">
        <f t="shared" si="34"/>
        <v>1017.84</v>
      </c>
    </row>
    <row r="110" spans="1:22">
      <c r="A110" s="59">
        <v>3</v>
      </c>
      <c r="B110" s="111" t="s">
        <v>102</v>
      </c>
      <c r="C110" s="2" t="s">
        <v>151</v>
      </c>
      <c r="D110" s="108">
        <v>3998</v>
      </c>
      <c r="E110" s="68">
        <f t="shared" si="38"/>
        <v>399.8</v>
      </c>
      <c r="F110" s="109">
        <f t="shared" si="39"/>
        <v>1199.3999999999999</v>
      </c>
      <c r="G110" s="109">
        <f t="shared" si="40"/>
        <v>1199.3999999999999</v>
      </c>
      <c r="H110" s="109">
        <f t="shared" si="29"/>
        <v>1199.3999999999999</v>
      </c>
      <c r="I110" s="110" t="s">
        <v>110</v>
      </c>
      <c r="J110" s="65"/>
      <c r="K110" s="65"/>
      <c r="L110" s="65"/>
      <c r="M110" s="65"/>
      <c r="N110" s="65">
        <v>100000</v>
      </c>
      <c r="O110" s="65">
        <f t="shared" si="41"/>
        <v>3998</v>
      </c>
      <c r="P110" s="99">
        <f t="shared" si="31"/>
        <v>399.8</v>
      </c>
      <c r="Q110" s="99">
        <f t="shared" si="32"/>
        <v>1199.3999999999999</v>
      </c>
      <c r="R110" s="99">
        <f t="shared" si="33"/>
        <v>1199.3999999999999</v>
      </c>
      <c r="S110" s="99">
        <f t="shared" si="34"/>
        <v>1199.3999999999999</v>
      </c>
    </row>
    <row r="111" spans="1:22" ht="18">
      <c r="A111" s="28" t="s">
        <v>107</v>
      </c>
      <c r="B111" s="28"/>
      <c r="C111" s="46"/>
      <c r="D111" s="46"/>
      <c r="E111" s="33"/>
      <c r="F111" s="33"/>
      <c r="G111" s="33"/>
      <c r="H111" s="33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22" ht="18">
      <c r="A112" s="28" t="s">
        <v>108</v>
      </c>
      <c r="B112" s="28"/>
      <c r="C112" s="45"/>
      <c r="D112" s="45"/>
      <c r="E112" s="38"/>
      <c r="F112" s="38"/>
      <c r="G112" s="38"/>
      <c r="H112" s="38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3"/>
    </row>
    <row r="113" spans="1:19">
      <c r="A113" s="59">
        <v>1</v>
      </c>
      <c r="B113" s="107" t="s">
        <v>101</v>
      </c>
      <c r="C113" s="2" t="s">
        <v>151</v>
      </c>
      <c r="D113" s="108">
        <v>237591</v>
      </c>
      <c r="E113" s="109">
        <f>0.1*D113</f>
        <v>23759.100000000002</v>
      </c>
      <c r="F113" s="109">
        <f>0.3*D113</f>
        <v>71277.3</v>
      </c>
      <c r="G113" s="109">
        <f t="shared" ref="G113:G123" si="42">0.3*D113</f>
        <v>71277.3</v>
      </c>
      <c r="H113" s="109">
        <f t="shared" ref="H113:H115" si="43">0.3*D113</f>
        <v>71277.3</v>
      </c>
      <c r="I113" s="110" t="s">
        <v>110</v>
      </c>
      <c r="J113" s="65"/>
      <c r="K113" s="65"/>
      <c r="L113" s="65"/>
      <c r="M113" s="65"/>
      <c r="N113" s="65">
        <v>6500</v>
      </c>
      <c r="O113" s="65">
        <f t="shared" ref="O113:O115" si="44">(D113*N113)/100000</f>
        <v>15443.415000000001</v>
      </c>
      <c r="P113" s="99">
        <f t="shared" si="31"/>
        <v>1544.3415000000002</v>
      </c>
      <c r="Q113" s="99">
        <f t="shared" si="32"/>
        <v>4633.0245000000004</v>
      </c>
      <c r="R113" s="99">
        <f t="shared" si="33"/>
        <v>4633.0245000000004</v>
      </c>
      <c r="S113" s="99">
        <f t="shared" si="34"/>
        <v>4633.0245000000004</v>
      </c>
    </row>
    <row r="114" spans="1:19">
      <c r="A114" s="59">
        <v>2</v>
      </c>
      <c r="B114" s="111" t="s">
        <v>134</v>
      </c>
      <c r="C114" s="2" t="s">
        <v>151</v>
      </c>
      <c r="D114" s="108">
        <v>89536</v>
      </c>
      <c r="E114" s="109">
        <f t="shared" ref="E114:E123" si="45">0.1*D114</f>
        <v>8953.6</v>
      </c>
      <c r="F114" s="109">
        <f t="shared" ref="F114:F115" si="46">0.3*D114</f>
        <v>26860.799999999999</v>
      </c>
      <c r="G114" s="109">
        <f t="shared" si="42"/>
        <v>26860.799999999999</v>
      </c>
      <c r="H114" s="109">
        <f t="shared" si="43"/>
        <v>26860.799999999999</v>
      </c>
      <c r="I114" s="110" t="s">
        <v>110</v>
      </c>
      <c r="J114" s="65"/>
      <c r="K114" s="65"/>
      <c r="L114" s="65"/>
      <c r="M114" s="65"/>
      <c r="N114" s="65">
        <v>40000</v>
      </c>
      <c r="O114" s="65">
        <f t="shared" si="44"/>
        <v>35814.400000000001</v>
      </c>
      <c r="P114" s="99">
        <f t="shared" si="31"/>
        <v>3581.4400000000005</v>
      </c>
      <c r="Q114" s="99">
        <f t="shared" si="32"/>
        <v>10744.32</v>
      </c>
      <c r="R114" s="99">
        <f t="shared" si="33"/>
        <v>10744.32</v>
      </c>
      <c r="S114" s="99">
        <f t="shared" si="34"/>
        <v>10744.32</v>
      </c>
    </row>
    <row r="115" spans="1:19" ht="15" thickBot="1">
      <c r="A115" s="59">
        <v>3</v>
      </c>
      <c r="B115" s="111" t="s">
        <v>102</v>
      </c>
      <c r="C115" s="2" t="s">
        <v>151</v>
      </c>
      <c r="D115" s="108">
        <v>9730</v>
      </c>
      <c r="E115" s="109">
        <f t="shared" si="45"/>
        <v>973</v>
      </c>
      <c r="F115" s="109">
        <f t="shared" si="46"/>
        <v>2919</v>
      </c>
      <c r="G115" s="109">
        <f t="shared" si="42"/>
        <v>2919</v>
      </c>
      <c r="H115" s="109">
        <f t="shared" si="43"/>
        <v>2919</v>
      </c>
      <c r="I115" s="110" t="s">
        <v>110</v>
      </c>
      <c r="J115" s="65"/>
      <c r="K115" s="65"/>
      <c r="L115" s="65"/>
      <c r="M115" s="65"/>
      <c r="N115" s="65">
        <v>100000</v>
      </c>
      <c r="O115" s="65">
        <f t="shared" si="44"/>
        <v>9730</v>
      </c>
      <c r="P115" s="99">
        <f t="shared" si="31"/>
        <v>973</v>
      </c>
      <c r="Q115" s="99">
        <f t="shared" si="32"/>
        <v>2919</v>
      </c>
      <c r="R115" s="99">
        <f t="shared" si="33"/>
        <v>2919</v>
      </c>
      <c r="S115" s="99">
        <f t="shared" si="34"/>
        <v>2919</v>
      </c>
    </row>
    <row r="116" spans="1:19" ht="18.75" thickBot="1">
      <c r="A116" s="22" t="s">
        <v>109</v>
      </c>
      <c r="B116" s="42"/>
      <c r="C116" s="25"/>
      <c r="D116" s="25"/>
      <c r="E116" s="15"/>
      <c r="F116" s="15"/>
      <c r="G116" s="15"/>
      <c r="H116" s="15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</row>
    <row r="117" spans="1:19">
      <c r="A117" s="59">
        <v>1</v>
      </c>
      <c r="B117" s="111" t="s">
        <v>101</v>
      </c>
      <c r="C117" s="2" t="s">
        <v>151</v>
      </c>
      <c r="D117" s="114">
        <v>175851</v>
      </c>
      <c r="E117" s="109">
        <f t="shared" si="45"/>
        <v>17585.100000000002</v>
      </c>
      <c r="F117" s="109">
        <f t="shared" ref="F117:F119" si="47">0.3*D117</f>
        <v>52755.299999999996</v>
      </c>
      <c r="G117" s="109">
        <f t="shared" si="42"/>
        <v>52755.299999999996</v>
      </c>
      <c r="H117" s="109">
        <f t="shared" ref="H117:H119" si="48">0.3*D117</f>
        <v>52755.299999999996</v>
      </c>
      <c r="I117" s="110" t="s">
        <v>110</v>
      </c>
      <c r="J117" s="65"/>
      <c r="K117" s="65"/>
      <c r="L117" s="65"/>
      <c r="M117" s="65"/>
      <c r="N117" s="65">
        <v>6500</v>
      </c>
      <c r="O117" s="65">
        <f t="shared" ref="O117:O123" si="49">(D117*N117)/100000</f>
        <v>11430.315000000001</v>
      </c>
      <c r="P117" s="99">
        <f t="shared" si="31"/>
        <v>1143.0315000000001</v>
      </c>
      <c r="Q117" s="99">
        <f t="shared" si="32"/>
        <v>3429.0945000000002</v>
      </c>
      <c r="R117" s="99">
        <f t="shared" si="33"/>
        <v>3429.0945000000002</v>
      </c>
      <c r="S117" s="99">
        <f t="shared" si="34"/>
        <v>3429.0945000000002</v>
      </c>
    </row>
    <row r="118" spans="1:19">
      <c r="A118" s="59">
        <v>2</v>
      </c>
      <c r="B118" s="111" t="s">
        <v>134</v>
      </c>
      <c r="C118" s="2" t="s">
        <v>151</v>
      </c>
      <c r="D118" s="114">
        <v>53070</v>
      </c>
      <c r="E118" s="109">
        <f t="shared" si="45"/>
        <v>5307</v>
      </c>
      <c r="F118" s="109">
        <f t="shared" si="47"/>
        <v>15921</v>
      </c>
      <c r="G118" s="109">
        <f t="shared" si="42"/>
        <v>15921</v>
      </c>
      <c r="H118" s="109">
        <f t="shared" si="48"/>
        <v>15921</v>
      </c>
      <c r="I118" s="110" t="s">
        <v>110</v>
      </c>
      <c r="J118" s="65"/>
      <c r="K118" s="65"/>
      <c r="L118" s="65"/>
      <c r="M118" s="65"/>
      <c r="N118" s="65">
        <v>40000</v>
      </c>
      <c r="O118" s="65">
        <f t="shared" si="49"/>
        <v>21228</v>
      </c>
      <c r="P118" s="99">
        <f t="shared" si="31"/>
        <v>2122.8000000000002</v>
      </c>
      <c r="Q118" s="99">
        <f t="shared" si="32"/>
        <v>6368.4</v>
      </c>
      <c r="R118" s="99">
        <f t="shared" si="33"/>
        <v>6368.4</v>
      </c>
      <c r="S118" s="99">
        <f t="shared" si="34"/>
        <v>6368.4</v>
      </c>
    </row>
    <row r="119" spans="1:19">
      <c r="A119" s="59">
        <v>3</v>
      </c>
      <c r="B119" s="111" t="s">
        <v>102</v>
      </c>
      <c r="C119" s="2" t="s">
        <v>151</v>
      </c>
      <c r="D119" s="114">
        <v>10229</v>
      </c>
      <c r="E119" s="109">
        <f t="shared" si="45"/>
        <v>1022.9000000000001</v>
      </c>
      <c r="F119" s="109">
        <f t="shared" si="47"/>
        <v>3068.7</v>
      </c>
      <c r="G119" s="109">
        <f t="shared" si="42"/>
        <v>3068.7</v>
      </c>
      <c r="H119" s="109">
        <f t="shared" si="48"/>
        <v>3068.7</v>
      </c>
      <c r="I119" s="110" t="s">
        <v>110</v>
      </c>
      <c r="J119" s="65"/>
      <c r="K119" s="65"/>
      <c r="L119" s="65"/>
      <c r="M119" s="65"/>
      <c r="N119" s="65">
        <v>100000</v>
      </c>
      <c r="O119" s="65">
        <f t="shared" si="49"/>
        <v>10229</v>
      </c>
      <c r="P119" s="99">
        <f t="shared" si="31"/>
        <v>1022.9000000000001</v>
      </c>
      <c r="Q119" s="99">
        <f t="shared" si="32"/>
        <v>3068.7</v>
      </c>
      <c r="R119" s="99">
        <f t="shared" si="33"/>
        <v>3068.7</v>
      </c>
      <c r="S119" s="99">
        <f t="shared" si="34"/>
        <v>3068.7</v>
      </c>
    </row>
    <row r="120" spans="1:19" ht="18">
      <c r="A120" s="32" t="s">
        <v>105</v>
      </c>
      <c r="B120" s="25"/>
      <c r="C120" s="25"/>
      <c r="D120" s="25"/>
      <c r="E120" s="15"/>
      <c r="F120" s="15"/>
      <c r="G120" s="15"/>
      <c r="H120" s="15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</row>
    <row r="121" spans="1:19">
      <c r="A121" s="59">
        <v>1</v>
      </c>
      <c r="B121" s="111" t="s">
        <v>101</v>
      </c>
      <c r="C121" s="2" t="s">
        <v>151</v>
      </c>
      <c r="D121" s="108">
        <v>20672</v>
      </c>
      <c r="E121" s="109">
        <f t="shared" si="45"/>
        <v>2067.2000000000003</v>
      </c>
      <c r="F121" s="109">
        <f t="shared" ref="F121:F123" si="50">0.3*D121</f>
        <v>6201.5999999999995</v>
      </c>
      <c r="G121" s="109">
        <f t="shared" si="42"/>
        <v>6201.5999999999995</v>
      </c>
      <c r="H121" s="109">
        <f t="shared" ref="H121:H123" si="51">0.3*D121</f>
        <v>6201.5999999999995</v>
      </c>
      <c r="I121" s="110" t="s">
        <v>110</v>
      </c>
      <c r="J121" s="65"/>
      <c r="K121" s="65"/>
      <c r="L121" s="65"/>
      <c r="M121" s="65"/>
      <c r="N121" s="65">
        <v>6500</v>
      </c>
      <c r="O121" s="65">
        <f t="shared" si="49"/>
        <v>1343.68</v>
      </c>
      <c r="P121" s="99">
        <f t="shared" si="31"/>
        <v>134.36800000000002</v>
      </c>
      <c r="Q121" s="99">
        <f t="shared" si="32"/>
        <v>403.10399999999998</v>
      </c>
      <c r="R121" s="99">
        <f t="shared" si="33"/>
        <v>403.10399999999998</v>
      </c>
      <c r="S121" s="99">
        <f t="shared" si="34"/>
        <v>403.10399999999998</v>
      </c>
    </row>
    <row r="122" spans="1:19">
      <c r="A122" s="59">
        <v>2</v>
      </c>
      <c r="B122" s="111" t="s">
        <v>134</v>
      </c>
      <c r="C122" s="2" t="s">
        <v>151</v>
      </c>
      <c r="D122" s="108">
        <v>7130</v>
      </c>
      <c r="E122" s="109">
        <f t="shared" si="45"/>
        <v>713</v>
      </c>
      <c r="F122" s="109">
        <f t="shared" si="50"/>
        <v>2139</v>
      </c>
      <c r="G122" s="109">
        <f t="shared" si="42"/>
        <v>2139</v>
      </c>
      <c r="H122" s="109">
        <f t="shared" si="51"/>
        <v>2139</v>
      </c>
      <c r="I122" s="110" t="s">
        <v>110</v>
      </c>
      <c r="J122" s="65"/>
      <c r="K122" s="65"/>
      <c r="L122" s="65"/>
      <c r="M122" s="65"/>
      <c r="N122" s="65">
        <v>40000</v>
      </c>
      <c r="O122" s="65">
        <f t="shared" si="49"/>
        <v>2852</v>
      </c>
      <c r="P122" s="99">
        <f t="shared" si="31"/>
        <v>285.2</v>
      </c>
      <c r="Q122" s="99">
        <f t="shared" si="32"/>
        <v>855.6</v>
      </c>
      <c r="R122" s="99">
        <f t="shared" si="33"/>
        <v>855.6</v>
      </c>
      <c r="S122" s="99">
        <f t="shared" si="34"/>
        <v>855.6</v>
      </c>
    </row>
    <row r="123" spans="1:19" ht="15" thickBot="1">
      <c r="A123" s="59">
        <v>3</v>
      </c>
      <c r="B123" s="115" t="s">
        <v>102</v>
      </c>
      <c r="C123" s="2" t="s">
        <v>151</v>
      </c>
      <c r="D123" s="116">
        <v>3998</v>
      </c>
      <c r="E123" s="109">
        <f t="shared" si="45"/>
        <v>399.8</v>
      </c>
      <c r="F123" s="109">
        <f t="shared" si="50"/>
        <v>1199.3999999999999</v>
      </c>
      <c r="G123" s="109">
        <f t="shared" si="42"/>
        <v>1199.3999999999999</v>
      </c>
      <c r="H123" s="109">
        <f t="shared" si="51"/>
        <v>1199.3999999999999</v>
      </c>
      <c r="I123" s="117" t="s">
        <v>110</v>
      </c>
      <c r="J123" s="66"/>
      <c r="K123" s="66"/>
      <c r="L123" s="66"/>
      <c r="M123" s="66"/>
      <c r="N123" s="65">
        <v>100000</v>
      </c>
      <c r="O123" s="65">
        <f t="shared" si="49"/>
        <v>3998</v>
      </c>
      <c r="P123" s="99">
        <f>O123*0.1</f>
        <v>399.8</v>
      </c>
      <c r="Q123" s="99">
        <f t="shared" si="32"/>
        <v>1199.3999999999999</v>
      </c>
      <c r="R123" s="99">
        <f t="shared" si="33"/>
        <v>1199.3999999999999</v>
      </c>
      <c r="S123" s="99">
        <f t="shared" si="34"/>
        <v>1199.3999999999999</v>
      </c>
    </row>
    <row r="124" spans="1:19" ht="18.75" thickBot="1">
      <c r="A124" s="60" t="s">
        <v>111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4"/>
    </row>
    <row r="125" spans="1:19">
      <c r="A125" s="108">
        <v>1</v>
      </c>
      <c r="B125" s="118" t="s">
        <v>112</v>
      </c>
      <c r="C125" s="2" t="s">
        <v>151</v>
      </c>
      <c r="D125" s="119"/>
      <c r="E125" s="119"/>
      <c r="F125" s="119"/>
      <c r="G125" s="119"/>
      <c r="H125" s="119"/>
      <c r="I125" s="119"/>
      <c r="J125" s="119"/>
      <c r="K125" s="37"/>
      <c r="L125" s="37"/>
      <c r="M125" s="37"/>
      <c r="N125" s="37"/>
      <c r="O125" s="120">
        <v>18</v>
      </c>
      <c r="P125" s="121">
        <f>O125+(0.05*O125)</f>
        <v>18.899999999999999</v>
      </c>
      <c r="Q125" s="121">
        <f>P125+(0.05*P125)</f>
        <v>19.844999999999999</v>
      </c>
      <c r="R125" s="121">
        <f>Q125+(0.05*Q125)</f>
        <v>20.837249999999997</v>
      </c>
      <c r="S125" s="121">
        <f>R125+(0.05*R125)</f>
        <v>21.879112499999998</v>
      </c>
    </row>
    <row r="126" spans="1:19">
      <c r="A126" s="114">
        <v>2</v>
      </c>
      <c r="B126" s="122" t="s">
        <v>113</v>
      </c>
      <c r="C126" s="2" t="s">
        <v>151</v>
      </c>
      <c r="D126" s="101"/>
      <c r="E126" s="101"/>
      <c r="F126" s="101"/>
      <c r="G126" s="101"/>
      <c r="H126" s="101"/>
      <c r="I126" s="101"/>
      <c r="J126" s="101"/>
      <c r="K126" s="13"/>
      <c r="L126" s="13"/>
      <c r="M126" s="13"/>
      <c r="N126" s="13"/>
      <c r="O126" s="123">
        <v>45</v>
      </c>
      <c r="P126" s="124">
        <f>O126+(0.05*O126)</f>
        <v>47.25</v>
      </c>
      <c r="Q126" s="124">
        <f t="shared" ref="Q126:S131" si="52">P126+(0.05*P126)</f>
        <v>49.612499999999997</v>
      </c>
      <c r="R126" s="124">
        <f t="shared" si="52"/>
        <v>52.093125000000001</v>
      </c>
      <c r="S126" s="124">
        <f t="shared" si="52"/>
        <v>54.697781249999998</v>
      </c>
    </row>
    <row r="127" spans="1:19">
      <c r="A127" s="108">
        <v>3</v>
      </c>
      <c r="B127" s="125" t="s">
        <v>114</v>
      </c>
      <c r="C127" s="2" t="s">
        <v>151</v>
      </c>
      <c r="D127" s="101"/>
      <c r="E127" s="101"/>
      <c r="F127" s="101"/>
      <c r="G127" s="101"/>
      <c r="H127" s="101"/>
      <c r="I127" s="101"/>
      <c r="J127" s="101"/>
      <c r="K127" s="13"/>
      <c r="L127" s="13"/>
      <c r="M127" s="13"/>
      <c r="N127" s="13"/>
      <c r="O127" s="123">
        <v>70</v>
      </c>
      <c r="P127" s="124">
        <f>O127+(0.05*O127)</f>
        <v>73.5</v>
      </c>
      <c r="Q127" s="124">
        <f t="shared" si="52"/>
        <v>77.174999999999997</v>
      </c>
      <c r="R127" s="124">
        <f t="shared" si="52"/>
        <v>81.033749999999998</v>
      </c>
      <c r="S127" s="124">
        <f t="shared" si="52"/>
        <v>85.085437499999998</v>
      </c>
    </row>
    <row r="128" spans="1:19">
      <c r="A128" s="114">
        <v>4</v>
      </c>
      <c r="B128" s="122" t="s">
        <v>115</v>
      </c>
      <c r="C128" s="2" t="s">
        <v>151</v>
      </c>
      <c r="D128" s="101"/>
      <c r="E128" s="101"/>
      <c r="F128" s="101"/>
      <c r="G128" s="101"/>
      <c r="H128" s="101"/>
      <c r="I128" s="101"/>
      <c r="J128" s="101"/>
      <c r="K128" s="13"/>
      <c r="L128" s="13"/>
      <c r="M128" s="13"/>
      <c r="N128" s="13"/>
      <c r="O128" s="123">
        <v>37</v>
      </c>
      <c r="P128" s="124">
        <f>O128+(0.05*O128)</f>
        <v>38.85</v>
      </c>
      <c r="Q128" s="124">
        <f t="shared" si="52"/>
        <v>40.792500000000004</v>
      </c>
      <c r="R128" s="124">
        <f t="shared" si="52"/>
        <v>42.832125000000005</v>
      </c>
      <c r="S128" s="124">
        <f t="shared" si="52"/>
        <v>44.973731250000007</v>
      </c>
    </row>
    <row r="129" spans="1:19">
      <c r="A129" s="108">
        <v>5</v>
      </c>
      <c r="B129" s="125" t="s">
        <v>116</v>
      </c>
      <c r="C129" s="2" t="s">
        <v>151</v>
      </c>
      <c r="D129" s="101"/>
      <c r="E129" s="101"/>
      <c r="F129" s="101"/>
      <c r="G129" s="101"/>
      <c r="H129" s="101"/>
      <c r="I129" s="101"/>
      <c r="J129" s="101"/>
      <c r="K129" s="13"/>
      <c r="L129" s="13"/>
      <c r="M129" s="13"/>
      <c r="N129" s="13"/>
      <c r="O129" s="123">
        <v>98</v>
      </c>
      <c r="P129" s="124">
        <f>O129+(0.05*O129)</f>
        <v>102.9</v>
      </c>
      <c r="Q129" s="124">
        <f t="shared" si="52"/>
        <v>108.045</v>
      </c>
      <c r="R129" s="124">
        <f t="shared" si="52"/>
        <v>113.44725</v>
      </c>
      <c r="S129" s="124">
        <f t="shared" si="52"/>
        <v>119.1196125</v>
      </c>
    </row>
    <row r="130" spans="1:19">
      <c r="A130" s="114">
        <v>6</v>
      </c>
      <c r="B130" s="122" t="s">
        <v>117</v>
      </c>
      <c r="C130" s="2" t="s">
        <v>151</v>
      </c>
      <c r="D130" s="101"/>
      <c r="E130" s="101"/>
      <c r="F130" s="101"/>
      <c r="G130" s="101"/>
      <c r="H130" s="101"/>
      <c r="I130" s="101"/>
      <c r="J130" s="101"/>
      <c r="K130" s="13"/>
      <c r="L130" s="13"/>
      <c r="M130" s="13"/>
      <c r="N130" s="13"/>
      <c r="O130" s="123">
        <v>8</v>
      </c>
      <c r="P130" s="124">
        <f>O130+(0.05*O130)</f>
        <v>8.4</v>
      </c>
      <c r="Q130" s="124">
        <f t="shared" si="52"/>
        <v>8.82</v>
      </c>
      <c r="R130" s="124">
        <f t="shared" si="52"/>
        <v>9.261000000000001</v>
      </c>
      <c r="S130" s="124">
        <f t="shared" si="52"/>
        <v>9.7240500000000019</v>
      </c>
    </row>
    <row r="131" spans="1:19" ht="15" thickBot="1">
      <c r="A131" s="116">
        <v>7</v>
      </c>
      <c r="B131" s="126" t="s">
        <v>118</v>
      </c>
      <c r="C131" s="2" t="s">
        <v>151</v>
      </c>
      <c r="D131" s="127"/>
      <c r="E131" s="127"/>
      <c r="F131" s="127"/>
      <c r="G131" s="127"/>
      <c r="H131" s="127"/>
      <c r="I131" s="127"/>
      <c r="J131" s="127"/>
      <c r="K131" s="18"/>
      <c r="L131" s="18"/>
      <c r="M131" s="18"/>
      <c r="N131" s="18"/>
      <c r="O131" s="128">
        <v>2.64</v>
      </c>
      <c r="P131" s="129">
        <f>O131+(0.05*O131)</f>
        <v>2.7720000000000002</v>
      </c>
      <c r="Q131" s="129">
        <f t="shared" si="52"/>
        <v>2.9106000000000001</v>
      </c>
      <c r="R131" s="129">
        <f t="shared" si="52"/>
        <v>3.05613</v>
      </c>
      <c r="S131" s="129">
        <f t="shared" si="52"/>
        <v>3.2089365000000001</v>
      </c>
    </row>
    <row r="132" spans="1:19" ht="18">
      <c r="A132" s="43" t="s">
        <v>133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61"/>
    </row>
    <row r="133" spans="1:19">
      <c r="A133" s="130">
        <v>1</v>
      </c>
      <c r="B133" s="125" t="s">
        <v>126</v>
      </c>
      <c r="C133" s="2" t="s">
        <v>151</v>
      </c>
      <c r="D133" s="101">
        <v>201</v>
      </c>
      <c r="E133" s="101"/>
      <c r="F133" s="101"/>
      <c r="G133" s="101"/>
      <c r="H133" s="132" t="s">
        <v>135</v>
      </c>
      <c r="I133" s="101" t="s">
        <v>131</v>
      </c>
      <c r="J133" s="101"/>
      <c r="K133" s="13"/>
      <c r="L133" s="13"/>
      <c r="M133" s="13"/>
      <c r="N133" s="13"/>
      <c r="O133" s="13">
        <v>165000</v>
      </c>
      <c r="P133" s="131"/>
      <c r="Q133" s="132" t="s">
        <v>135</v>
      </c>
      <c r="R133" s="132" t="s">
        <v>135</v>
      </c>
      <c r="S133" s="132" t="s">
        <v>135</v>
      </c>
    </row>
    <row r="134" spans="1:19">
      <c r="A134" s="130">
        <v>2</v>
      </c>
      <c r="B134" s="122" t="s">
        <v>127</v>
      </c>
      <c r="C134" s="2" t="s">
        <v>151</v>
      </c>
      <c r="D134" s="101">
        <v>62</v>
      </c>
      <c r="E134" s="101"/>
      <c r="F134" s="101"/>
      <c r="G134" s="101"/>
      <c r="H134" s="132" t="s">
        <v>135</v>
      </c>
      <c r="I134" s="101" t="s">
        <v>62</v>
      </c>
      <c r="J134" s="101"/>
      <c r="K134" s="13"/>
      <c r="L134" s="13"/>
      <c r="M134" s="13"/>
      <c r="N134" s="90">
        <f>O134/D134</f>
        <v>646.77419354838707</v>
      </c>
      <c r="O134" s="13">
        <v>40100</v>
      </c>
      <c r="P134" s="124">
        <f>37.8*N134</f>
        <v>24448.06451612903</v>
      </c>
      <c r="Q134" s="124">
        <f>24*N134</f>
        <v>15522.58064516129</v>
      </c>
      <c r="R134" s="132" t="s">
        <v>135</v>
      </c>
      <c r="S134" s="132" t="s">
        <v>135</v>
      </c>
    </row>
    <row r="135" spans="1:19">
      <c r="A135" s="130">
        <v>3</v>
      </c>
      <c r="B135" s="125" t="s">
        <v>128</v>
      </c>
      <c r="C135" s="2" t="s">
        <v>151</v>
      </c>
      <c r="D135" s="101">
        <v>56</v>
      </c>
      <c r="E135" s="101"/>
      <c r="F135" s="101"/>
      <c r="G135" s="101"/>
      <c r="H135" s="132" t="s">
        <v>135</v>
      </c>
      <c r="I135" s="101" t="s">
        <v>132</v>
      </c>
      <c r="J135" s="101"/>
      <c r="K135" s="13"/>
      <c r="L135" s="13"/>
      <c r="M135" s="13"/>
      <c r="N135" s="133">
        <v>484</v>
      </c>
      <c r="O135" s="13">
        <f>(D135*N135)</f>
        <v>27104</v>
      </c>
      <c r="P135" s="124">
        <f>N135*34</f>
        <v>16456</v>
      </c>
      <c r="Q135" s="124">
        <f>N135*22</f>
        <v>10648</v>
      </c>
      <c r="R135" s="132" t="s">
        <v>135</v>
      </c>
      <c r="S135" s="132" t="s">
        <v>135</v>
      </c>
    </row>
    <row r="136" spans="1:19">
      <c r="A136" s="130">
        <v>4</v>
      </c>
      <c r="B136" s="122" t="s">
        <v>129</v>
      </c>
      <c r="C136" s="2" t="s">
        <v>151</v>
      </c>
      <c r="D136" s="101">
        <v>56</v>
      </c>
      <c r="E136" s="101"/>
      <c r="F136" s="101"/>
      <c r="G136" s="101"/>
      <c r="H136" s="132" t="s">
        <v>135</v>
      </c>
      <c r="I136" s="101" t="s">
        <v>132</v>
      </c>
      <c r="J136" s="101"/>
      <c r="K136" s="13"/>
      <c r="L136" s="13"/>
      <c r="M136" s="13"/>
      <c r="N136" s="13">
        <v>0</v>
      </c>
      <c r="O136" s="13">
        <v>0</v>
      </c>
      <c r="P136" s="132" t="s">
        <v>135</v>
      </c>
      <c r="Q136" s="132" t="s">
        <v>135</v>
      </c>
      <c r="R136" s="132" t="s">
        <v>135</v>
      </c>
      <c r="S136" s="132" t="s">
        <v>135</v>
      </c>
    </row>
    <row r="137" spans="1:19">
      <c r="A137" s="130">
        <v>5</v>
      </c>
      <c r="B137" s="125" t="s">
        <v>130</v>
      </c>
      <c r="C137" s="2" t="s">
        <v>151</v>
      </c>
      <c r="D137" s="101">
        <v>56</v>
      </c>
      <c r="E137" s="101"/>
      <c r="F137" s="101"/>
      <c r="G137" s="101"/>
      <c r="H137" s="132" t="s">
        <v>135</v>
      </c>
      <c r="I137" s="101" t="s">
        <v>132</v>
      </c>
      <c r="J137" s="101"/>
      <c r="K137" s="13"/>
      <c r="L137" s="13"/>
      <c r="M137" s="13"/>
      <c r="N137" s="133">
        <v>509</v>
      </c>
      <c r="O137" s="13">
        <f>(N137*D137)</f>
        <v>28504</v>
      </c>
      <c r="P137" s="124">
        <f>N137*34</f>
        <v>17306</v>
      </c>
      <c r="Q137" s="124">
        <f>N137*22</f>
        <v>11198</v>
      </c>
      <c r="R137" s="132" t="s">
        <v>135</v>
      </c>
      <c r="S137" s="132" t="s">
        <v>135</v>
      </c>
    </row>
  </sheetData>
  <mergeCells count="41">
    <mergeCell ref="A120:D120"/>
    <mergeCell ref="I120:S120"/>
    <mergeCell ref="A124:S124"/>
    <mergeCell ref="A132:S132"/>
    <mergeCell ref="A111:D111"/>
    <mergeCell ref="I111:S111"/>
    <mergeCell ref="A112:D112"/>
    <mergeCell ref="I112:S112"/>
    <mergeCell ref="A116:D116"/>
    <mergeCell ref="I116:S116"/>
    <mergeCell ref="A99:D99"/>
    <mergeCell ref="I99:S99"/>
    <mergeCell ref="A103:D103"/>
    <mergeCell ref="I103:S103"/>
    <mergeCell ref="A107:D107"/>
    <mergeCell ref="I107:S107"/>
    <mergeCell ref="A21:S21"/>
    <mergeCell ref="A47:S47"/>
    <mergeCell ref="A64:S64"/>
    <mergeCell ref="A67:S67"/>
    <mergeCell ref="A97:S97"/>
    <mergeCell ref="A98:D98"/>
    <mergeCell ref="I98:S98"/>
    <mergeCell ref="O2:O3"/>
    <mergeCell ref="P2:P3"/>
    <mergeCell ref="Q2:Q3"/>
    <mergeCell ref="R2:R3"/>
    <mergeCell ref="S2:S3"/>
    <mergeCell ref="A4:S4"/>
    <mergeCell ref="F2:F3"/>
    <mergeCell ref="G2:G3"/>
    <mergeCell ref="H2:H3"/>
    <mergeCell ref="I2:I3"/>
    <mergeCell ref="J2:J3"/>
    <mergeCell ref="N2:N3"/>
    <mergeCell ref="A1:S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Procurement Projections</vt:lpstr>
      <vt:lpstr>Top Page FY 2020-21</vt:lpstr>
      <vt:lpstr>FY 2021-22</vt:lpstr>
      <vt:lpstr>FY 2022-23</vt:lpstr>
      <vt:lpstr>FY 2023-24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supervisor</cp:lastModifiedBy>
  <dcterms:created xsi:type="dcterms:W3CDTF">2020-05-08T06:26:46Z</dcterms:created>
  <dcterms:modified xsi:type="dcterms:W3CDTF">2020-07-28T12:28:24Z</dcterms:modified>
</cp:coreProperties>
</file>